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12075"/>
  </bookViews>
  <sheets>
    <sheet name="Least-squares" sheetId="1" r:id="rId1"/>
    <sheet name="Scrap work" sheetId="2" r:id="rId2"/>
    <sheet name="Transformed Least-squares" sheetId="3" r:id="rId3"/>
  </sheets>
  <calcPr calcId="145621"/>
</workbook>
</file>

<file path=xl/calcChain.xml><?xml version="1.0" encoding="utf-8"?>
<calcChain xmlns="http://schemas.openxmlformats.org/spreadsheetml/2006/main">
  <c r="D92" i="2" l="1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91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J59" i="1"/>
  <c r="K59" i="1" s="1"/>
  <c r="A67" i="2" s="1"/>
  <c r="B67" i="2" s="1"/>
  <c r="J60" i="1"/>
  <c r="K60" i="1" s="1"/>
  <c r="A68" i="2" s="1"/>
  <c r="B68" i="2" s="1"/>
  <c r="J61" i="1"/>
  <c r="K61" i="1" s="1"/>
  <c r="A69" i="2" s="1"/>
  <c r="B69" i="2" s="1"/>
  <c r="J62" i="1"/>
  <c r="K62" i="1" s="1"/>
  <c r="A70" i="2" s="1"/>
  <c r="B70" i="2" s="1"/>
  <c r="J63" i="1"/>
  <c r="K63" i="1" s="1"/>
  <c r="A71" i="2" s="1"/>
  <c r="B71" i="2" s="1"/>
  <c r="J64" i="1"/>
  <c r="K64" i="1" s="1"/>
  <c r="A72" i="2" s="1"/>
  <c r="B72" i="2" s="1"/>
  <c r="J65" i="1"/>
  <c r="K65" i="1" s="1"/>
  <c r="A73" i="2" s="1"/>
  <c r="B73" i="2" s="1"/>
  <c r="J66" i="1"/>
  <c r="K66" i="1" s="1"/>
  <c r="A74" i="2" s="1"/>
  <c r="B74" i="2" s="1"/>
  <c r="J67" i="1"/>
  <c r="K67" i="1" s="1"/>
  <c r="A75" i="2" s="1"/>
  <c r="B75" i="2" s="1"/>
  <c r="J68" i="1"/>
  <c r="K68" i="1" s="1"/>
  <c r="A76" i="2" s="1"/>
  <c r="B76" i="2" s="1"/>
  <c r="J69" i="1"/>
  <c r="K69" i="1" s="1"/>
  <c r="A77" i="2" s="1"/>
  <c r="B77" i="2" s="1"/>
  <c r="J70" i="1"/>
  <c r="K70" i="1" s="1"/>
  <c r="A78" i="2" s="1"/>
  <c r="B78" i="2" s="1"/>
  <c r="J71" i="1"/>
  <c r="K71" i="1" s="1"/>
  <c r="J72" i="1"/>
  <c r="K72" i="1" s="1"/>
  <c r="A80" i="2" s="1"/>
  <c r="B80" i="2" s="1"/>
  <c r="J73" i="1"/>
  <c r="K73" i="1" s="1"/>
  <c r="A81" i="2" s="1"/>
  <c r="B81" i="2" s="1"/>
  <c r="J58" i="1"/>
  <c r="K58" i="1" s="1"/>
  <c r="A66" i="2" s="1"/>
  <c r="B66" i="2" s="1"/>
  <c r="N63" i="1" l="1"/>
  <c r="A79" i="2"/>
  <c r="B79" i="2" s="1"/>
  <c r="B83" i="2" s="1"/>
  <c r="N62" i="1" s="1"/>
  <c r="B44" i="2"/>
  <c r="B45" i="2"/>
  <c r="B43" i="2"/>
  <c r="A44" i="2"/>
  <c r="A45" i="2"/>
  <c r="A46" i="2"/>
  <c r="B46" i="2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" i="3"/>
  <c r="G18" i="3" s="1"/>
  <c r="E18" i="3"/>
  <c r="D18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F2" i="3"/>
  <c r="H2" i="3" s="1"/>
  <c r="H18" i="3" s="1"/>
  <c r="E2" i="3"/>
  <c r="D2" i="3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5" i="2"/>
  <c r="A26" i="2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K34" i="1"/>
  <c r="K42" i="1"/>
  <c r="J34" i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L33" i="1"/>
  <c r="J33" i="1"/>
  <c r="K33" i="1" s="1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K49" i="1" l="1"/>
  <c r="L49" i="1"/>
  <c r="A47" i="2"/>
  <c r="F18" i="3"/>
  <c r="E21" i="3" s="1"/>
  <c r="E22" i="3" s="1"/>
  <c r="L51" i="1" l="1"/>
  <c r="E20" i="3"/>
  <c r="A48" i="2"/>
  <c r="B47" i="2"/>
  <c r="B48" i="2" l="1"/>
  <c r="A49" i="2"/>
  <c r="A50" i="2" l="1"/>
  <c r="B49" i="2"/>
  <c r="B50" i="2" l="1"/>
  <c r="A51" i="2"/>
  <c r="A52" i="2" l="1"/>
  <c r="B51" i="2"/>
  <c r="B52" i="2" l="1"/>
  <c r="A53" i="2"/>
  <c r="A54" i="2" l="1"/>
  <c r="B53" i="2"/>
  <c r="B54" i="2" l="1"/>
  <c r="A55" i="2"/>
  <c r="A56" i="2" l="1"/>
  <c r="B55" i="2"/>
  <c r="B56" i="2" l="1"/>
  <c r="A57" i="2"/>
  <c r="A58" i="2" l="1"/>
  <c r="B58" i="2" s="1"/>
  <c r="B57" i="2"/>
</calcChain>
</file>

<file path=xl/sharedStrings.xml><?xml version="1.0" encoding="utf-8"?>
<sst xmlns="http://schemas.openxmlformats.org/spreadsheetml/2006/main" count="41" uniqueCount="29">
  <si>
    <t>Modeling the Size of the "Terror Bird"</t>
  </si>
  <si>
    <t>where W is the weight of the bird, l is the circumference of the femur, and k is some positive constant. We use the following data from birds of various sizes to help compute k:</t>
  </si>
  <si>
    <t>Femur circumference (cm)</t>
  </si>
  <si>
    <t>Body Weight (kg)</t>
  </si>
  <si>
    <t xml:space="preserve">Assuming terror birds are geometrically similar to other large birds of today, and assuming a constant weight density, we can model the weight of the terror bird as being </t>
  </si>
  <si>
    <t xml:space="preserve">proportional to some characteristic dimension (say, the circumference of the femur). That is, </t>
  </si>
  <si>
    <t>Now let's use least-squares criterion to find k:</t>
  </si>
  <si>
    <t>Totals:</t>
  </si>
  <si>
    <t xml:space="preserve">k = </t>
  </si>
  <si>
    <t>Body Weight Function (least-squares)</t>
  </si>
  <si>
    <t>ln(l)</t>
  </si>
  <si>
    <t>ln(W)</t>
  </si>
  <si>
    <t>ln(l)^2</t>
  </si>
  <si>
    <t xml:space="preserve">n = </t>
  </si>
  <si>
    <t>ln(l)*ln(W)</t>
  </si>
  <si>
    <t>ln(l)^2*ln(W)</t>
  </si>
  <si>
    <t xml:space="preserve">ln(a) = </t>
  </si>
  <si>
    <t xml:space="preserve">a = </t>
  </si>
  <si>
    <t>The transformed model is W = 0.074846*l^2.410152.</t>
  </si>
  <si>
    <t>Body Weight Function (least-squares transformed)</t>
  </si>
  <si>
    <t>What do the deviations look like with the least-squares model?</t>
  </si>
  <si>
    <t>Least-squares prediction</t>
  </si>
  <si>
    <t>Absolute deviation</t>
  </si>
  <si>
    <t>Absolute deviation from least-squares</t>
  </si>
  <si>
    <t>d^2</t>
  </si>
  <si>
    <t xml:space="preserve">sum of deviations squared = </t>
  </si>
  <si>
    <t>D =</t>
  </si>
  <si>
    <t>dmax =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</si>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</sst>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'Least-squares'!$I$10</c:f>
              <c:strCache>
                <c:ptCount val="1"/>
                <c:pt idx="0">
                  <c:v>Body Weight (kg)</c:v>
                </c:pt>
              </c:strCache>
            </c:strRef>
          </c:tx>
          <c:spPr>
            <a:ln w="28575">
              <a:noFill/>
            </a:ln>
          </c:spPr>
          <c:xVal>
            <c:numRef>
              <c:f>'Least-squares'!$H$11:$H$26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'Least-squares'!$I$11:$I$26</c:f>
              <c:numCache>
                <c:formatCode>General</c:formatCode>
                <c:ptCount val="16"/>
                <c:pt idx="0">
                  <c:v>8.3199999999999996E-2</c:v>
                </c:pt>
                <c:pt idx="1">
                  <c:v>9.1200000000000003E-2</c:v>
                </c:pt>
                <c:pt idx="2">
                  <c:v>0.14130000000000001</c:v>
                </c:pt>
                <c:pt idx="3">
                  <c:v>0.2455</c:v>
                </c:pt>
                <c:pt idx="4">
                  <c:v>0.28179999999999999</c:v>
                </c:pt>
                <c:pt idx="5">
                  <c:v>0.79430000000000001</c:v>
                </c:pt>
                <c:pt idx="6">
                  <c:v>2.5118999999999998</c:v>
                </c:pt>
                <c:pt idx="7">
                  <c:v>1.4125000000000001</c:v>
                </c:pt>
                <c:pt idx="8">
                  <c:v>0.89129999999999998</c:v>
                </c:pt>
                <c:pt idx="9">
                  <c:v>1.9953000000000001</c:v>
                </c:pt>
                <c:pt idx="10">
                  <c:v>4.2657999999999996</c:v>
                </c:pt>
                <c:pt idx="11">
                  <c:v>6.3095999999999997</c:v>
                </c:pt>
                <c:pt idx="12">
                  <c:v>11.2202</c:v>
                </c:pt>
                <c:pt idx="13">
                  <c:v>19.95</c:v>
                </c:pt>
                <c:pt idx="14">
                  <c:v>141.25</c:v>
                </c:pt>
                <c:pt idx="15">
                  <c:v>158.48929999999999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10496"/>
        <c:axId val="164412032"/>
      </c:scatterChart>
      <c:valAx>
        <c:axId val="1644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412032"/>
        <c:crosses val="autoZero"/>
        <c:crossBetween val="midCat"/>
      </c:valAx>
      <c:valAx>
        <c:axId val="16441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410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'Least-squares'!$I$10</c:f>
              <c:strCache>
                <c:ptCount val="1"/>
                <c:pt idx="0">
                  <c:v>Body Weight (kg)</c:v>
                </c:pt>
              </c:strCache>
            </c:strRef>
          </c:tx>
          <c:spPr>
            <a:ln w="28575">
              <a:noFill/>
            </a:ln>
          </c:spPr>
          <c:xVal>
            <c:numRef>
              <c:f>'Least-squares'!$H$11:$H$26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'Least-squares'!$I$11:$I$26</c:f>
              <c:numCache>
                <c:formatCode>General</c:formatCode>
                <c:ptCount val="16"/>
                <c:pt idx="0">
                  <c:v>8.3199999999999996E-2</c:v>
                </c:pt>
                <c:pt idx="1">
                  <c:v>9.1200000000000003E-2</c:v>
                </c:pt>
                <c:pt idx="2">
                  <c:v>0.14130000000000001</c:v>
                </c:pt>
                <c:pt idx="3">
                  <c:v>0.2455</c:v>
                </c:pt>
                <c:pt idx="4">
                  <c:v>0.28179999999999999</c:v>
                </c:pt>
                <c:pt idx="5">
                  <c:v>0.79430000000000001</c:v>
                </c:pt>
                <c:pt idx="6">
                  <c:v>2.5118999999999998</c:v>
                </c:pt>
                <c:pt idx="7">
                  <c:v>1.4125000000000001</c:v>
                </c:pt>
                <c:pt idx="8">
                  <c:v>0.89129999999999998</c:v>
                </c:pt>
                <c:pt idx="9">
                  <c:v>1.9953000000000001</c:v>
                </c:pt>
                <c:pt idx="10">
                  <c:v>4.2657999999999996</c:v>
                </c:pt>
                <c:pt idx="11">
                  <c:v>6.3095999999999997</c:v>
                </c:pt>
                <c:pt idx="12">
                  <c:v>11.2202</c:v>
                </c:pt>
                <c:pt idx="13">
                  <c:v>19.95</c:v>
                </c:pt>
                <c:pt idx="14">
                  <c:v>141.25</c:v>
                </c:pt>
                <c:pt idx="15">
                  <c:v>158.48929999999999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'Scrap work'!$B$24</c:f>
              <c:strCache>
                <c:ptCount val="1"/>
                <c:pt idx="0">
                  <c:v>Body Weight Function (least-squares)</c:v>
                </c:pt>
              </c:strCache>
            </c:strRef>
          </c:tx>
          <c:xVal>
            <c:numRef>
              <c:f>'Scrap work'!$A$25:$A$40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'Scrap work'!$B$25:$B$40</c:f>
              <c:numCache>
                <c:formatCode>General</c:formatCode>
                <c:ptCount val="16"/>
                <c:pt idx="0">
                  <c:v>4.0322999999999998E-2</c:v>
                </c:pt>
                <c:pt idx="1">
                  <c:v>0.32258399999999998</c:v>
                </c:pt>
                <c:pt idx="2">
                  <c:v>1.088721</c:v>
                </c:pt>
                <c:pt idx="3">
                  <c:v>2.5806719999999999</c:v>
                </c:pt>
                <c:pt idx="4">
                  <c:v>5.040375</c:v>
                </c:pt>
                <c:pt idx="5">
                  <c:v>8.7097680000000004</c:v>
                </c:pt>
                <c:pt idx="6">
                  <c:v>13.830788999999999</c:v>
                </c:pt>
                <c:pt idx="7">
                  <c:v>20.645375999999999</c:v>
                </c:pt>
                <c:pt idx="8">
                  <c:v>29.395467</c:v>
                </c:pt>
                <c:pt idx="9">
                  <c:v>40.323</c:v>
                </c:pt>
                <c:pt idx="10">
                  <c:v>53.669912999999994</c:v>
                </c:pt>
                <c:pt idx="11">
                  <c:v>69.678144000000003</c:v>
                </c:pt>
                <c:pt idx="12">
                  <c:v>88.589630999999997</c:v>
                </c:pt>
                <c:pt idx="13">
                  <c:v>110.64631199999999</c:v>
                </c:pt>
                <c:pt idx="14">
                  <c:v>136.090125</c:v>
                </c:pt>
                <c:pt idx="15">
                  <c:v>165.16300799999999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29888"/>
        <c:axId val="164643968"/>
      </c:scatterChart>
      <c:valAx>
        <c:axId val="1646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643968"/>
        <c:crosses val="autoZero"/>
        <c:crossBetween val="midCat"/>
      </c:valAx>
      <c:valAx>
        <c:axId val="16464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629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'Scrap work'!$D$90</c:f>
              <c:strCache>
                <c:ptCount val="1"/>
                <c:pt idx="0">
                  <c:v>Deviation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'Scrap work'!$A$91:$A$106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'Scrap work'!$D$91:$D$106</c:f>
              <c:numCache>
                <c:formatCode>General</c:formatCode>
                <c:ptCount val="16"/>
                <c:pt idx="0">
                  <c:v>-6.2992782153289337E-2</c:v>
                </c:pt>
                <c:pt idx="1">
                  <c:v>-7.6895635347485405E-2</c:v>
                </c:pt>
                <c:pt idx="2">
                  <c:v>-0.10097700000000001</c:v>
                </c:pt>
                <c:pt idx="3">
                  <c:v>-0.18854505896509599</c:v>
                </c:pt>
                <c:pt idx="4">
                  <c:v>-8.4321715675911735E-2</c:v>
                </c:pt>
                <c:pt idx="5">
                  <c:v>-0.72422043827017812</c:v>
                </c:pt>
                <c:pt idx="6">
                  <c:v>-2.1915848769760347</c:v>
                </c:pt>
                <c:pt idx="7">
                  <c:v>-0.96008131446706324</c:v>
                </c:pt>
                <c:pt idx="8">
                  <c:v>-0.25221316162410878</c:v>
                </c:pt>
                <c:pt idx="9">
                  <c:v>-1.3562131616241089</c:v>
                </c:pt>
                <c:pt idx="10">
                  <c:v>-2.990647754628478</c:v>
                </c:pt>
                <c:pt idx="11">
                  <c:v>-2.7158955433771803</c:v>
                </c:pt>
                <c:pt idx="12">
                  <c:v>-2.987453406491035</c:v>
                </c:pt>
                <c:pt idx="13">
                  <c:v>-7.4891662465915534</c:v>
                </c:pt>
                <c:pt idx="14">
                  <c:v>-1.4245605299077511</c:v>
                </c:pt>
                <c:pt idx="15">
                  <c:v>2.0719111498750067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68160"/>
        <c:axId val="164669696"/>
      </c:scatterChart>
      <c:valAx>
        <c:axId val="1646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69696"/>
        <c:crosses val="autoZero"/>
        <c:crossBetween val="midCat"/>
      </c:valAx>
      <c:valAx>
        <c:axId val="1646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668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'Scrap work'!$B$24</c:f>
              <c:strCache>
                <c:ptCount val="1"/>
                <c:pt idx="0">
                  <c:v>Body Weight Function (least-squares)</c:v>
                </c:pt>
              </c:strCache>
            </c:strRef>
          </c:tx>
          <c:xVal>
            <c:numRef>
              <c:f>'Scrap work'!$A$25:$A$40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'Scrap work'!$B$25:$B$40</c:f>
              <c:numCache>
                <c:formatCode>General</c:formatCode>
                <c:ptCount val="16"/>
                <c:pt idx="0">
                  <c:v>4.0322999999999998E-2</c:v>
                </c:pt>
                <c:pt idx="1">
                  <c:v>0.32258399999999998</c:v>
                </c:pt>
                <c:pt idx="2">
                  <c:v>1.088721</c:v>
                </c:pt>
                <c:pt idx="3">
                  <c:v>2.5806719999999999</c:v>
                </c:pt>
                <c:pt idx="4">
                  <c:v>5.040375</c:v>
                </c:pt>
                <c:pt idx="5">
                  <c:v>8.7097680000000004</c:v>
                </c:pt>
                <c:pt idx="6">
                  <c:v>13.830788999999999</c:v>
                </c:pt>
                <c:pt idx="7">
                  <c:v>20.645375999999999</c:v>
                </c:pt>
                <c:pt idx="8">
                  <c:v>29.395467</c:v>
                </c:pt>
                <c:pt idx="9">
                  <c:v>40.323</c:v>
                </c:pt>
                <c:pt idx="10">
                  <c:v>53.669912999999994</c:v>
                </c:pt>
                <c:pt idx="11">
                  <c:v>69.678144000000003</c:v>
                </c:pt>
                <c:pt idx="12">
                  <c:v>88.589630999999997</c:v>
                </c:pt>
                <c:pt idx="13">
                  <c:v>110.64631199999999</c:v>
                </c:pt>
                <c:pt idx="14">
                  <c:v>136.090125</c:v>
                </c:pt>
                <c:pt idx="15">
                  <c:v>165.16300799999999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41504"/>
        <c:axId val="164743040"/>
      </c:scatterChart>
      <c:valAx>
        <c:axId val="1647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743040"/>
        <c:crosses val="autoZero"/>
        <c:crossBetween val="midCat"/>
      </c:valAx>
      <c:valAx>
        <c:axId val="16474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41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'Scrap work'!$B$42</c:f>
              <c:strCache>
                <c:ptCount val="1"/>
                <c:pt idx="0">
                  <c:v>Body Weight Function (least-squares transformed)</c:v>
                </c:pt>
              </c:strCache>
            </c:strRef>
          </c:tx>
          <c:xVal>
            <c:numRef>
              <c:f>'Scrap work'!$A$43:$A$58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'Scrap work'!$B$43:$B$58</c:f>
              <c:numCache>
                <c:formatCode>General</c:formatCode>
                <c:ptCount val="16"/>
                <c:pt idx="0">
                  <c:v>7.4845999999999996E-2</c:v>
                </c:pt>
                <c:pt idx="1">
                  <c:v>0.39782918619468949</c:v>
                </c:pt>
                <c:pt idx="2">
                  <c:v>1.0570690117868478</c:v>
                </c:pt>
                <c:pt idx="3">
                  <c:v>2.1145827617819108</c:v>
                </c:pt>
                <c:pt idx="4">
                  <c:v>3.6207000595996455</c:v>
                </c:pt>
                <c:pt idx="5">
                  <c:v>5.6186423417522171</c:v>
                </c:pt>
                <c:pt idx="6">
                  <c:v>8.1467300656781436</c:v>
                </c:pt>
                <c:pt idx="7">
                  <c:v>11.239648601942871</c:v>
                </c:pt>
                <c:pt idx="8">
                  <c:v>14.929253342597104</c:v>
                </c:pt>
                <c:pt idx="9">
                  <c:v>19.245118752713463</c:v>
                </c:pt>
                <c:pt idx="10">
                  <c:v>24.214932244396454</c:v>
                </c:pt>
                <c:pt idx="11">
                  <c:v>29.864787835533065</c:v>
                </c:pt>
                <c:pt idx="12">
                  <c:v>36.219411848881705</c:v>
                </c:pt>
                <c:pt idx="13">
                  <c:v>43.302340701928543</c:v>
                </c:pt>
                <c:pt idx="14">
                  <c:v>51.136063837447288</c:v>
                </c:pt>
                <c:pt idx="15">
                  <c:v>59.742140614397755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56864"/>
        <c:axId val="164766848"/>
      </c:scatterChart>
      <c:valAx>
        <c:axId val="1647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66848"/>
        <c:crosses val="autoZero"/>
        <c:crossBetween val="midCat"/>
      </c:valAx>
      <c:valAx>
        <c:axId val="1647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56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'Scrap work'!$D$90</c:f>
              <c:strCache>
                <c:ptCount val="1"/>
                <c:pt idx="0">
                  <c:v>Deviation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'Scrap work'!$A$91:$A$106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'Scrap work'!$D$91:$D$106</c:f>
              <c:numCache>
                <c:formatCode>General</c:formatCode>
                <c:ptCount val="16"/>
                <c:pt idx="0">
                  <c:v>-6.2992782153289337E-2</c:v>
                </c:pt>
                <c:pt idx="1">
                  <c:v>-7.6895635347485405E-2</c:v>
                </c:pt>
                <c:pt idx="2">
                  <c:v>-0.10097700000000001</c:v>
                </c:pt>
                <c:pt idx="3">
                  <c:v>-0.18854505896509599</c:v>
                </c:pt>
                <c:pt idx="4">
                  <c:v>-8.4321715675911735E-2</c:v>
                </c:pt>
                <c:pt idx="5">
                  <c:v>-0.72422043827017812</c:v>
                </c:pt>
                <c:pt idx="6">
                  <c:v>-2.1915848769760347</c:v>
                </c:pt>
                <c:pt idx="7">
                  <c:v>-0.96008131446706324</c:v>
                </c:pt>
                <c:pt idx="8">
                  <c:v>-0.25221316162410878</c:v>
                </c:pt>
                <c:pt idx="9">
                  <c:v>-1.3562131616241089</c:v>
                </c:pt>
                <c:pt idx="10">
                  <c:v>-2.990647754628478</c:v>
                </c:pt>
                <c:pt idx="11">
                  <c:v>-2.7158955433771803</c:v>
                </c:pt>
                <c:pt idx="12">
                  <c:v>-2.987453406491035</c:v>
                </c:pt>
                <c:pt idx="13">
                  <c:v>-7.4891662465915534</c:v>
                </c:pt>
                <c:pt idx="14">
                  <c:v>-1.4245605299077511</c:v>
                </c:pt>
                <c:pt idx="15">
                  <c:v>2.0719111498750067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6384"/>
        <c:axId val="164817920"/>
      </c:scatterChart>
      <c:valAx>
        <c:axId val="1648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17920"/>
        <c:crosses val="autoZero"/>
        <c:crossBetween val="midCat"/>
      </c:valAx>
      <c:valAx>
        <c:axId val="1648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16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'Scrap work'!$B$42</c:f>
              <c:strCache>
                <c:ptCount val="1"/>
                <c:pt idx="0">
                  <c:v>Body Weight Function (least-squares transformed)</c:v>
                </c:pt>
              </c:strCache>
            </c:strRef>
          </c:tx>
          <c:xVal>
            <c:numRef>
              <c:f>'Scrap work'!$A$43:$A$58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'Scrap work'!$B$43:$B$58</c:f>
              <c:numCache>
                <c:formatCode>General</c:formatCode>
                <c:ptCount val="16"/>
                <c:pt idx="0">
                  <c:v>7.4845999999999996E-2</c:v>
                </c:pt>
                <c:pt idx="1">
                  <c:v>0.39782918619468949</c:v>
                </c:pt>
                <c:pt idx="2">
                  <c:v>1.0570690117868478</c:v>
                </c:pt>
                <c:pt idx="3">
                  <c:v>2.1145827617819108</c:v>
                </c:pt>
                <c:pt idx="4">
                  <c:v>3.6207000595996455</c:v>
                </c:pt>
                <c:pt idx="5">
                  <c:v>5.6186423417522171</c:v>
                </c:pt>
                <c:pt idx="6">
                  <c:v>8.1467300656781436</c:v>
                </c:pt>
                <c:pt idx="7">
                  <c:v>11.239648601942871</c:v>
                </c:pt>
                <c:pt idx="8">
                  <c:v>14.929253342597104</c:v>
                </c:pt>
                <c:pt idx="9">
                  <c:v>19.245118752713463</c:v>
                </c:pt>
                <c:pt idx="10">
                  <c:v>24.214932244396454</c:v>
                </c:pt>
                <c:pt idx="11">
                  <c:v>29.864787835533065</c:v>
                </c:pt>
                <c:pt idx="12">
                  <c:v>36.219411848881705</c:v>
                </c:pt>
                <c:pt idx="13">
                  <c:v>43.302340701928543</c:v>
                </c:pt>
                <c:pt idx="14">
                  <c:v>51.136063837447288</c:v>
                </c:pt>
                <c:pt idx="15">
                  <c:v>59.742140614397755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'Least-squares'!$I$10</c:f>
              <c:strCache>
                <c:ptCount val="1"/>
                <c:pt idx="0">
                  <c:v>Body Weight (kg)</c:v>
                </c:pt>
              </c:strCache>
            </c:strRef>
          </c:tx>
          <c:spPr>
            <a:ln w="28575">
              <a:noFill/>
            </a:ln>
          </c:spPr>
          <c:xVal>
            <c:numRef>
              <c:f>'Least-squares'!$H$11:$H$26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'Least-squares'!$I$11:$I$26</c:f>
              <c:numCache>
                <c:formatCode>General</c:formatCode>
                <c:ptCount val="16"/>
                <c:pt idx="0">
                  <c:v>8.3199999999999996E-2</c:v>
                </c:pt>
                <c:pt idx="1">
                  <c:v>9.1200000000000003E-2</c:v>
                </c:pt>
                <c:pt idx="2">
                  <c:v>0.14130000000000001</c:v>
                </c:pt>
                <c:pt idx="3">
                  <c:v>0.2455</c:v>
                </c:pt>
                <c:pt idx="4">
                  <c:v>0.28179999999999999</c:v>
                </c:pt>
                <c:pt idx="5">
                  <c:v>0.79430000000000001</c:v>
                </c:pt>
                <c:pt idx="6">
                  <c:v>2.5118999999999998</c:v>
                </c:pt>
                <c:pt idx="7">
                  <c:v>1.4125000000000001</c:v>
                </c:pt>
                <c:pt idx="8">
                  <c:v>0.89129999999999998</c:v>
                </c:pt>
                <c:pt idx="9">
                  <c:v>1.9953000000000001</c:v>
                </c:pt>
                <c:pt idx="10">
                  <c:v>4.2657999999999996</c:v>
                </c:pt>
                <c:pt idx="11">
                  <c:v>6.3095999999999997</c:v>
                </c:pt>
                <c:pt idx="12">
                  <c:v>11.2202</c:v>
                </c:pt>
                <c:pt idx="13">
                  <c:v>19.95</c:v>
                </c:pt>
                <c:pt idx="14">
                  <c:v>141.25</c:v>
                </c:pt>
                <c:pt idx="15">
                  <c:v>158.48929999999999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33920"/>
        <c:axId val="164852096"/>
      </c:scatterChart>
      <c:valAx>
        <c:axId val="1648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852096"/>
        <c:crosses val="autoZero"/>
        <c:crossBetween val="midCat"/>
      </c:valAx>
      <c:valAx>
        <c:axId val="16485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33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6</xdr:col>
      <xdr:colOff>9525</xdr:colOff>
      <xdr:row>16</xdr:row>
      <xdr:rowOff>76200</xdr:rowOff>
    </xdr:to>
    <xdr:pic>
      <xdr:nvPicPr>
        <xdr:cNvPr id="2049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3609975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38099</xdr:colOff>
      <xdr:row>4</xdr:row>
      <xdr:rowOff>128586</xdr:rowOff>
    </xdr:from>
    <xdr:ext cx="1857375" cy="267702"/>
    <xdr:sp macro="" textlink="">
      <xdr:nvSpPr>
        <xdr:cNvPr id="5" name="TextBox 4"/>
        <xdr:cNvSpPr txBox="1"/>
      </xdr:nvSpPr>
      <xdr:spPr>
        <a:xfrm>
          <a:off x="9524999" y="890586"/>
          <a:ext cx="1857375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0">
              <a:latin typeface="Cambria Math"/>
            </a:rPr>
            <a:t>𝑊=𝑘𝑙^3</a:t>
          </a:r>
          <a:endParaRPr lang="en-US" sz="1100"/>
        </a:p>
      </xdr:txBody>
    </xdr:sp>
    <xdr:clientData/>
  </xdr:oneCellAnchor>
  <xdr:twoCellAnchor>
    <xdr:from>
      <xdr:col>10</xdr:col>
      <xdr:colOff>485775</xdr:colOff>
      <xdr:row>10</xdr:row>
      <xdr:rowOff>9525</xdr:rowOff>
    </xdr:from>
    <xdr:to>
      <xdr:col>18</xdr:col>
      <xdr:colOff>180975</xdr:colOff>
      <xdr:row>24</xdr:row>
      <xdr:rowOff>85725</xdr:rowOff>
    </xdr:to>
    <xdr:graphicFrame macro="">
      <xdr:nvGraphicFramePr>
        <xdr:cNvPr id="20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514350</xdr:colOff>
      <xdr:row>30</xdr:row>
      <xdr:rowOff>166687</xdr:rowOff>
    </xdr:from>
    <xdr:ext cx="914400" cy="267702"/>
    <xdr:sp macro="" textlink="">
      <xdr:nvSpPr>
        <xdr:cNvPr id="2" name="TextBox 1"/>
        <xdr:cNvSpPr txBox="1"/>
      </xdr:nvSpPr>
      <xdr:spPr>
        <a:xfrm>
          <a:off x="8239125" y="13882687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en-US" sz="1100" b="0" i="0">
              <a:latin typeface="Cambria Math"/>
            </a:rPr>
            <a:t>𝑙^3</a:t>
          </a:r>
          <a:endParaRPr lang="en-US" sz="1100"/>
        </a:p>
      </xdr:txBody>
    </xdr:sp>
    <xdr:clientData/>
  </xdr:oneCellAnchor>
  <xdr:oneCellAnchor>
    <xdr:from>
      <xdr:col>10</xdr:col>
      <xdr:colOff>323850</xdr:colOff>
      <xdr:row>30</xdr:row>
      <xdr:rowOff>157162</xdr:rowOff>
    </xdr:from>
    <xdr:ext cx="914400" cy="267702"/>
    <xdr:sp macro="" textlink="">
      <xdr:nvSpPr>
        <xdr:cNvPr id="3" name="TextBox 2"/>
        <xdr:cNvSpPr txBox="1"/>
      </xdr:nvSpPr>
      <xdr:spPr>
        <a:xfrm>
          <a:off x="9572625" y="13873162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en-US" sz="1100" b="0" i="0">
              <a:latin typeface="Cambria Math"/>
            </a:rPr>
            <a:t>𝑊𝑙^3</a:t>
          </a:r>
          <a:endParaRPr lang="en-US" sz="1100"/>
        </a:p>
      </xdr:txBody>
    </xdr:sp>
    <xdr:clientData/>
  </xdr:oneCellAnchor>
  <xdr:oneCellAnchor>
    <xdr:from>
      <xdr:col>11</xdr:col>
      <xdr:colOff>47625</xdr:colOff>
      <xdr:row>30</xdr:row>
      <xdr:rowOff>157162</xdr:rowOff>
    </xdr:from>
    <xdr:ext cx="914400" cy="267702"/>
    <xdr:sp macro="" textlink="">
      <xdr:nvSpPr>
        <xdr:cNvPr id="6" name="TextBox 5"/>
        <xdr:cNvSpPr txBox="1"/>
      </xdr:nvSpPr>
      <xdr:spPr>
        <a:xfrm>
          <a:off x="10496550" y="13873162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en-US" sz="1100" b="0" i="0">
              <a:latin typeface="Cambria Math"/>
            </a:rPr>
            <a:t>𝑙^6</a:t>
          </a:r>
          <a:endParaRPr lang="en-US" sz="1100"/>
        </a:p>
      </xdr:txBody>
    </xdr:sp>
    <xdr:clientData/>
  </xdr:oneCellAnchor>
  <xdr:twoCellAnchor>
    <xdr:from>
      <xdr:col>13</xdr:col>
      <xdr:colOff>0</xdr:colOff>
      <xdr:row>31</xdr:row>
      <xdr:rowOff>0</xdr:rowOff>
    </xdr:from>
    <xdr:to>
      <xdr:col>20</xdr:col>
      <xdr:colOff>390525</xdr:colOff>
      <xdr:row>47</xdr:row>
      <xdr:rowOff>161925</xdr:rowOff>
    </xdr:to>
    <xdr:graphicFrame macro="">
      <xdr:nvGraphicFramePr>
        <xdr:cNvPr id="205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428625</xdr:colOff>
      <xdr:row>63</xdr:row>
      <xdr:rowOff>180975</xdr:rowOff>
    </xdr:from>
    <xdr:to>
      <xdr:col>19</xdr:col>
      <xdr:colOff>123825</xdr:colOff>
      <xdr:row>78</xdr:row>
      <xdr:rowOff>66675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22</xdr:row>
      <xdr:rowOff>180975</xdr:rowOff>
    </xdr:from>
    <xdr:to>
      <xdr:col>12</xdr:col>
      <xdr:colOff>533400</xdr:colOff>
      <xdr:row>37</xdr:row>
      <xdr:rowOff>66675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42</xdr:row>
      <xdr:rowOff>4762</xdr:rowOff>
    </xdr:from>
    <xdr:to>
      <xdr:col>13</xdr:col>
      <xdr:colOff>495300</xdr:colOff>
      <xdr:row>56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88</xdr:row>
      <xdr:rowOff>157162</xdr:rowOff>
    </xdr:from>
    <xdr:to>
      <xdr:col>13</xdr:col>
      <xdr:colOff>381000</xdr:colOff>
      <xdr:row>103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123825</xdr:rowOff>
    </xdr:from>
    <xdr:to>
      <xdr:col>17</xdr:col>
      <xdr:colOff>304800</xdr:colOff>
      <xdr:row>25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88"/>
  <sheetViews>
    <sheetView tabSelected="1" workbookViewId="0">
      <selection activeCell="K71" sqref="K71"/>
    </sheetView>
  </sheetViews>
  <sheetFormatPr defaultRowHeight="15" x14ac:dyDescent="0.25"/>
  <cols>
    <col min="7" max="7" width="19.28515625" customWidth="1"/>
    <col min="8" max="8" width="25.140625" customWidth="1"/>
    <col min="9" max="9" width="16.5703125" customWidth="1"/>
    <col min="10" max="10" width="22.85546875" customWidth="1"/>
    <col min="11" max="11" width="18" customWidth="1"/>
  </cols>
  <sheetData>
    <row r="1" spans="8:9" x14ac:dyDescent="0.25">
      <c r="H1" t="s">
        <v>0</v>
      </c>
    </row>
    <row r="3" spans="8:9" x14ac:dyDescent="0.25">
      <c r="H3" t="s">
        <v>4</v>
      </c>
    </row>
    <row r="4" spans="8:9" x14ac:dyDescent="0.25">
      <c r="H4" t="s">
        <v>5</v>
      </c>
    </row>
    <row r="8" spans="8:9" x14ac:dyDescent="0.25">
      <c r="H8" t="s">
        <v>1</v>
      </c>
    </row>
    <row r="10" spans="8:9" x14ac:dyDescent="0.25">
      <c r="H10" s="1" t="s">
        <v>2</v>
      </c>
      <c r="I10" s="2" t="s">
        <v>3</v>
      </c>
    </row>
    <row r="11" spans="8:9" x14ac:dyDescent="0.25">
      <c r="H11" s="3">
        <v>0.79430000000000001</v>
      </c>
      <c r="I11" s="4">
        <v>8.3199999999999996E-2</v>
      </c>
    </row>
    <row r="12" spans="8:9" x14ac:dyDescent="0.25">
      <c r="H12" s="5">
        <v>0.70789999999999997</v>
      </c>
      <c r="I12" s="6">
        <v>9.1200000000000003E-2</v>
      </c>
    </row>
    <row r="13" spans="8:9" x14ac:dyDescent="0.25">
      <c r="H13" s="5">
        <v>1</v>
      </c>
      <c r="I13" s="6">
        <v>0.14130000000000001</v>
      </c>
    </row>
    <row r="14" spans="8:9" x14ac:dyDescent="0.25">
      <c r="H14" s="5">
        <v>1.1220000000000001</v>
      </c>
      <c r="I14" s="6">
        <v>0.2455</v>
      </c>
    </row>
    <row r="15" spans="8:9" x14ac:dyDescent="0.25">
      <c r="H15" s="5">
        <v>1.6981999999999999</v>
      </c>
      <c r="I15" s="6">
        <v>0.28179999999999999</v>
      </c>
    </row>
    <row r="16" spans="8:9" x14ac:dyDescent="0.25">
      <c r="H16" s="5">
        <v>1.2022999999999999</v>
      </c>
      <c r="I16" s="6">
        <v>0.79430000000000001</v>
      </c>
    </row>
    <row r="17" spans="8:12" x14ac:dyDescent="0.25">
      <c r="H17" s="5">
        <v>1.9953000000000001</v>
      </c>
      <c r="I17" s="6">
        <v>2.5118999999999998</v>
      </c>
    </row>
    <row r="18" spans="8:12" x14ac:dyDescent="0.25">
      <c r="H18" s="5">
        <v>2.2387000000000001</v>
      </c>
      <c r="I18" s="6">
        <v>1.4125000000000001</v>
      </c>
    </row>
    <row r="19" spans="8:12" x14ac:dyDescent="0.25">
      <c r="H19" s="5">
        <v>2.5118999999999998</v>
      </c>
      <c r="I19" s="6">
        <v>0.89129999999999998</v>
      </c>
    </row>
    <row r="20" spans="8:12" x14ac:dyDescent="0.25">
      <c r="H20" s="5">
        <v>2.5118999999999998</v>
      </c>
      <c r="I20" s="6">
        <v>1.9953000000000001</v>
      </c>
    </row>
    <row r="21" spans="8:12" x14ac:dyDescent="0.25">
      <c r="H21" s="5">
        <v>3.1623000000000001</v>
      </c>
      <c r="I21" s="6">
        <v>4.2657999999999996</v>
      </c>
    </row>
    <row r="22" spans="8:12" x14ac:dyDescent="0.25">
      <c r="H22" s="5">
        <v>4.4668000000000001</v>
      </c>
      <c r="I22" s="6">
        <v>6.3095999999999997</v>
      </c>
    </row>
    <row r="23" spans="8:12" x14ac:dyDescent="0.25">
      <c r="H23" s="5">
        <v>5.8883999999999999</v>
      </c>
      <c r="I23" s="6">
        <v>11.2202</v>
      </c>
    </row>
    <row r="24" spans="8:12" x14ac:dyDescent="0.25">
      <c r="H24" s="5">
        <v>6.7607999999999997</v>
      </c>
      <c r="I24" s="6">
        <v>19.95</v>
      </c>
    </row>
    <row r="25" spans="8:12" x14ac:dyDescent="0.25">
      <c r="H25" s="5">
        <v>15.135999999999999</v>
      </c>
      <c r="I25" s="6">
        <v>141.25</v>
      </c>
    </row>
    <row r="26" spans="8:12" x14ac:dyDescent="0.25">
      <c r="H26" s="5">
        <v>15.85</v>
      </c>
      <c r="I26" s="6">
        <v>158.48929999999999</v>
      </c>
    </row>
    <row r="28" spans="8:12" x14ac:dyDescent="0.25">
      <c r="H28" s="7"/>
      <c r="I28" s="7"/>
      <c r="J28" s="7"/>
      <c r="K28" s="7"/>
      <c r="L28" s="7"/>
    </row>
    <row r="29" spans="8:12" x14ac:dyDescent="0.25">
      <c r="H29" s="7"/>
      <c r="I29" s="7"/>
      <c r="J29" s="7"/>
    </row>
    <row r="30" spans="8:12" x14ac:dyDescent="0.25">
      <c r="H30" t="s">
        <v>6</v>
      </c>
    </row>
    <row r="32" spans="8:12" s="7" customFormat="1" x14ac:dyDescent="0.25">
      <c r="H32" s="7" t="s">
        <v>2</v>
      </c>
      <c r="I32" s="7" t="s">
        <v>3</v>
      </c>
    </row>
    <row r="33" spans="8:12" s="7" customFormat="1" x14ac:dyDescent="0.25">
      <c r="H33" s="7">
        <v>0.79430000000000001</v>
      </c>
      <c r="I33" s="7">
        <v>8.3199999999999996E-2</v>
      </c>
      <c r="J33" s="7">
        <f xml:space="preserve"> H33^3</f>
        <v>0.50113379080700005</v>
      </c>
      <c r="K33" s="7">
        <f xml:space="preserve"> J33*I33</f>
        <v>4.1694331395142399E-2</v>
      </c>
      <c r="L33" s="7">
        <f xml:space="preserve"> H33^6</f>
        <v>0.25113507628859411</v>
      </c>
    </row>
    <row r="34" spans="8:12" s="7" customFormat="1" x14ac:dyDescent="0.25">
      <c r="H34" s="7">
        <v>0.70789999999999997</v>
      </c>
      <c r="I34" s="7">
        <v>9.1200000000000003E-2</v>
      </c>
      <c r="J34" s="7">
        <f t="shared" ref="J34:J48" si="0" xml:space="preserve"> H34^3</f>
        <v>0.35474455403900002</v>
      </c>
      <c r="K34" s="7">
        <f t="shared" ref="K34:K48" si="1" xml:space="preserve"> J34*I34</f>
        <v>3.2352703328356804E-2</v>
      </c>
      <c r="L34" s="7">
        <f t="shared" ref="L34:L48" si="2" xml:space="preserve"> H34^6</f>
        <v>0.12584369862032901</v>
      </c>
    </row>
    <row r="35" spans="8:12" s="7" customFormat="1" x14ac:dyDescent="0.25">
      <c r="H35" s="7">
        <v>1</v>
      </c>
      <c r="I35" s="7">
        <v>0.14130000000000001</v>
      </c>
      <c r="J35" s="7">
        <f t="shared" si="0"/>
        <v>1</v>
      </c>
      <c r="K35" s="7">
        <f t="shared" si="1"/>
        <v>0.14130000000000001</v>
      </c>
      <c r="L35" s="7">
        <f t="shared" si="2"/>
        <v>1</v>
      </c>
    </row>
    <row r="36" spans="8:12" s="7" customFormat="1" x14ac:dyDescent="0.25">
      <c r="H36" s="7">
        <v>1.1220000000000001</v>
      </c>
      <c r="I36" s="7">
        <v>0.2455</v>
      </c>
      <c r="J36" s="7">
        <f t="shared" si="0"/>
        <v>1.4124678480000006</v>
      </c>
      <c r="K36" s="7">
        <f t="shared" si="1"/>
        <v>0.34676085668400014</v>
      </c>
      <c r="L36" s="7">
        <f t="shared" si="2"/>
        <v>1.9950654216337527</v>
      </c>
    </row>
    <row r="37" spans="8:12" s="7" customFormat="1" x14ac:dyDescent="0.25">
      <c r="H37" s="7">
        <v>1.6981999999999999</v>
      </c>
      <c r="I37" s="7">
        <v>0.28179999999999999</v>
      </c>
      <c r="J37" s="7">
        <f t="shared" si="0"/>
        <v>4.8974105181679999</v>
      </c>
      <c r="K37" s="7">
        <f t="shared" si="1"/>
        <v>1.3800902840197424</v>
      </c>
      <c r="L37" s="7">
        <f t="shared" si="2"/>
        <v>23.984629783462555</v>
      </c>
    </row>
    <row r="38" spans="8:12" s="7" customFormat="1" x14ac:dyDescent="0.25">
      <c r="H38" s="7">
        <v>1.2022999999999999</v>
      </c>
      <c r="I38" s="7">
        <v>0.79430000000000001</v>
      </c>
      <c r="J38" s="7">
        <f t="shared" si="0"/>
        <v>1.7379550561669996</v>
      </c>
      <c r="K38" s="7">
        <f t="shared" si="1"/>
        <v>1.3804577011134478</v>
      </c>
      <c r="L38" s="7">
        <f t="shared" si="2"/>
        <v>3.0204877772564385</v>
      </c>
    </row>
    <row r="39" spans="8:12" s="7" customFormat="1" x14ac:dyDescent="0.25">
      <c r="H39" s="7">
        <v>1.9953000000000001</v>
      </c>
      <c r="I39" s="7">
        <v>2.5118999999999998</v>
      </c>
      <c r="J39" s="7">
        <f t="shared" si="0"/>
        <v>7.943732436177001</v>
      </c>
      <c r="K39" s="7">
        <f t="shared" si="1"/>
        <v>19.953861506433007</v>
      </c>
      <c r="L39" s="7">
        <f t="shared" si="2"/>
        <v>63.102885017570586</v>
      </c>
    </row>
    <row r="40" spans="8:12" s="7" customFormat="1" x14ac:dyDescent="0.25">
      <c r="H40" s="7">
        <v>2.2387000000000001</v>
      </c>
      <c r="I40" s="7">
        <v>1.4125000000000001</v>
      </c>
      <c r="J40" s="7">
        <f t="shared" si="0"/>
        <v>11.219866714603002</v>
      </c>
      <c r="K40" s="7">
        <f t="shared" si="1"/>
        <v>15.848061734376742</v>
      </c>
      <c r="L40" s="7">
        <f t="shared" si="2"/>
        <v>125.88540909345637</v>
      </c>
    </row>
    <row r="41" spans="8:12" s="7" customFormat="1" x14ac:dyDescent="0.25">
      <c r="H41" s="7">
        <v>2.5118999999999998</v>
      </c>
      <c r="I41" s="7">
        <v>0.89129999999999998</v>
      </c>
      <c r="J41" s="7">
        <f t="shared" si="0"/>
        <v>15.849188760158997</v>
      </c>
      <c r="K41" s="7">
        <f t="shared" si="1"/>
        <v>14.126381941929713</v>
      </c>
      <c r="L41" s="7">
        <f t="shared" si="2"/>
        <v>251.19678435515027</v>
      </c>
    </row>
    <row r="42" spans="8:12" s="7" customFormat="1" x14ac:dyDescent="0.25">
      <c r="H42" s="7">
        <v>2.5118999999999998</v>
      </c>
      <c r="I42" s="7">
        <v>1.9953000000000001</v>
      </c>
      <c r="J42" s="7">
        <f t="shared" si="0"/>
        <v>15.849188760158997</v>
      </c>
      <c r="K42" s="7">
        <f t="shared" si="1"/>
        <v>31.623886333145247</v>
      </c>
      <c r="L42" s="7">
        <f t="shared" si="2"/>
        <v>251.19678435515027</v>
      </c>
    </row>
    <row r="43" spans="8:12" s="7" customFormat="1" x14ac:dyDescent="0.25">
      <c r="H43" s="7">
        <v>3.1623000000000001</v>
      </c>
      <c r="I43" s="7">
        <v>4.2657999999999996</v>
      </c>
      <c r="J43" s="7">
        <f t="shared" si="0"/>
        <v>31.623446801367002</v>
      </c>
      <c r="K43" s="7">
        <f t="shared" si="1"/>
        <v>134.89929936527133</v>
      </c>
      <c r="L43" s="7">
        <f t="shared" si="2"/>
        <v>1000.0423875988888</v>
      </c>
    </row>
    <row r="44" spans="8:12" s="7" customFormat="1" x14ac:dyDescent="0.25">
      <c r="H44" s="7">
        <v>4.4668000000000001</v>
      </c>
      <c r="I44" s="7">
        <v>6.3095999999999997</v>
      </c>
      <c r="J44" s="7">
        <f t="shared" si="0"/>
        <v>89.122943645632006</v>
      </c>
      <c r="K44" s="7">
        <f t="shared" si="1"/>
        <v>562.33012522647971</v>
      </c>
      <c r="L44" s="7">
        <f t="shared" si="2"/>
        <v>7942.8990840624983</v>
      </c>
    </row>
    <row r="45" spans="8:12" s="7" customFormat="1" x14ac:dyDescent="0.25">
      <c r="H45" s="7">
        <v>5.8883999999999999</v>
      </c>
      <c r="I45" s="7">
        <v>11.2202</v>
      </c>
      <c r="J45" s="7">
        <f t="shared" si="0"/>
        <v>204.16999215110397</v>
      </c>
      <c r="K45" s="7">
        <f t="shared" si="1"/>
        <v>2290.8281459338168</v>
      </c>
      <c r="L45" s="7">
        <f t="shared" si="2"/>
        <v>41685.385694981858</v>
      </c>
    </row>
    <row r="46" spans="8:12" s="7" customFormat="1" x14ac:dyDescent="0.25">
      <c r="H46" s="7">
        <v>6.7607999999999997</v>
      </c>
      <c r="I46" s="7">
        <v>19.95</v>
      </c>
      <c r="J46" s="7">
        <f t="shared" si="0"/>
        <v>309.02546321971198</v>
      </c>
      <c r="K46" s="7">
        <f t="shared" si="1"/>
        <v>6165.0579912332541</v>
      </c>
      <c r="L46" s="7">
        <f t="shared" si="2"/>
        <v>95496.736918157549</v>
      </c>
    </row>
    <row r="47" spans="8:12" s="7" customFormat="1" x14ac:dyDescent="0.25">
      <c r="H47" s="7">
        <v>15.135999999999999</v>
      </c>
      <c r="I47" s="7">
        <v>141.25</v>
      </c>
      <c r="J47" s="7">
        <f t="shared" si="0"/>
        <v>3467.6348354559996</v>
      </c>
      <c r="K47" s="7">
        <f t="shared" si="1"/>
        <v>489803.42050815996</v>
      </c>
      <c r="L47" s="7">
        <f t="shared" si="2"/>
        <v>12024491.352067957</v>
      </c>
    </row>
    <row r="48" spans="8:12" s="7" customFormat="1" x14ac:dyDescent="0.25">
      <c r="H48" s="7">
        <v>15.85</v>
      </c>
      <c r="I48" s="7">
        <v>158.48929999999999</v>
      </c>
      <c r="J48" s="7">
        <f t="shared" si="0"/>
        <v>3981.8766249999999</v>
      </c>
      <c r="K48" s="7">
        <f t="shared" si="1"/>
        <v>631084.83898261248</v>
      </c>
      <c r="L48" s="7">
        <f t="shared" si="2"/>
        <v>15855341.45672139</v>
      </c>
    </row>
    <row r="49" spans="7:14" s="7" customFormat="1" x14ac:dyDescent="0.25">
      <c r="G49" s="7" t="s">
        <v>7</v>
      </c>
      <c r="K49" s="9">
        <f xml:space="preserve"> SUM(K33:K48)</f>
        <v>1130126.2498999238</v>
      </c>
      <c r="L49" s="9">
        <f xml:space="preserve"> SUM(L33:L48)</f>
        <v>28026679.631898724</v>
      </c>
    </row>
    <row r="50" spans="7:14" s="7" customFormat="1" x14ac:dyDescent="0.25"/>
    <row r="51" spans="7:14" s="7" customFormat="1" x14ac:dyDescent="0.25">
      <c r="I51" s="8"/>
      <c r="K51" s="7" t="s">
        <v>8</v>
      </c>
      <c r="L51" s="7">
        <f xml:space="preserve"> K49/L49</f>
        <v>4.0323230034487005E-2</v>
      </c>
    </row>
    <row r="52" spans="7:14" s="7" customFormat="1" x14ac:dyDescent="0.25"/>
    <row r="53" spans="7:14" s="7" customFormat="1" x14ac:dyDescent="0.25"/>
    <row r="54" spans="7:14" s="7" customFormat="1" x14ac:dyDescent="0.25"/>
    <row r="55" spans="7:14" s="7" customFormat="1" x14ac:dyDescent="0.25">
      <c r="H55" s="7" t="s">
        <v>20</v>
      </c>
    </row>
    <row r="56" spans="7:14" s="7" customFormat="1" x14ac:dyDescent="0.25"/>
    <row r="57" spans="7:14" s="7" customFormat="1" x14ac:dyDescent="0.25">
      <c r="H57" s="7" t="s">
        <v>2</v>
      </c>
      <c r="I57" s="7" t="s">
        <v>3</v>
      </c>
      <c r="J57" s="7" t="s">
        <v>21</v>
      </c>
      <c r="K57" s="9" t="s">
        <v>22</v>
      </c>
    </row>
    <row r="58" spans="7:14" s="7" customFormat="1" x14ac:dyDescent="0.25">
      <c r="H58" s="7">
        <v>0.79430000000000001</v>
      </c>
      <c r="I58" s="7">
        <v>8.3199999999999996E-2</v>
      </c>
      <c r="J58" s="7">
        <f xml:space="preserve"> 0.040323*H58^3</f>
        <v>2.0207217846710663E-2</v>
      </c>
      <c r="K58" s="7">
        <f>ABS(I58-J58)</f>
        <v>6.2992782153289337E-2</v>
      </c>
    </row>
    <row r="59" spans="7:14" s="7" customFormat="1" x14ac:dyDescent="0.25">
      <c r="H59" s="7">
        <v>0.70789999999999997</v>
      </c>
      <c r="I59" s="7">
        <v>9.1200000000000003E-2</v>
      </c>
      <c r="J59" s="7">
        <f t="shared" ref="J59:J73" si="3" xml:space="preserve"> 0.040323*H59^3</f>
        <v>1.4304364652514596E-2</v>
      </c>
      <c r="K59" s="7">
        <f t="shared" ref="K59:K73" si="4">ABS(I59-J59)</f>
        <v>7.6895635347485405E-2</v>
      </c>
    </row>
    <row r="60" spans="7:14" s="7" customFormat="1" x14ac:dyDescent="0.25">
      <c r="H60" s="7">
        <v>1</v>
      </c>
      <c r="I60" s="7">
        <v>0.14130000000000001</v>
      </c>
      <c r="J60" s="7">
        <f t="shared" si="3"/>
        <v>4.0322999999999998E-2</v>
      </c>
      <c r="K60" s="7">
        <f t="shared" si="4"/>
        <v>0.10097700000000001</v>
      </c>
    </row>
    <row r="61" spans="7:14" s="7" customFormat="1" x14ac:dyDescent="0.25">
      <c r="H61" s="7">
        <v>1.1220000000000001</v>
      </c>
      <c r="I61" s="7">
        <v>0.2455</v>
      </c>
      <c r="J61" s="7">
        <f t="shared" si="3"/>
        <v>5.6954941034904019E-2</v>
      </c>
      <c r="K61" s="7">
        <f t="shared" si="4"/>
        <v>0.18854505896509599</v>
      </c>
    </row>
    <row r="62" spans="7:14" s="7" customFormat="1" x14ac:dyDescent="0.25">
      <c r="H62" s="7">
        <v>1.6981999999999999</v>
      </c>
      <c r="I62" s="7">
        <v>0.28179999999999999</v>
      </c>
      <c r="J62" s="7">
        <f t="shared" si="3"/>
        <v>0.19747828432408826</v>
      </c>
      <c r="K62" s="7">
        <f t="shared" si="4"/>
        <v>8.4321715675911735E-2</v>
      </c>
      <c r="M62" s="7" t="s">
        <v>26</v>
      </c>
      <c r="N62" s="7">
        <f>SQRT('Scrap work'!$B$83/16)</f>
        <v>2.4478268177648093</v>
      </c>
    </row>
    <row r="63" spans="7:14" s="7" customFormat="1" x14ac:dyDescent="0.25">
      <c r="H63" s="7">
        <v>1.2022999999999999</v>
      </c>
      <c r="I63" s="7">
        <v>0.79430000000000001</v>
      </c>
      <c r="J63" s="7">
        <f t="shared" si="3"/>
        <v>7.0079561729821924E-2</v>
      </c>
      <c r="K63" s="7">
        <f t="shared" si="4"/>
        <v>0.72422043827017812</v>
      </c>
      <c r="M63" s="7" t="s">
        <v>27</v>
      </c>
      <c r="N63" s="7">
        <f xml:space="preserve"> K71</f>
        <v>7.4891662465915534</v>
      </c>
    </row>
    <row r="64" spans="7:14" s="7" customFormat="1" x14ac:dyDescent="0.25">
      <c r="H64" s="7">
        <v>1.9953000000000001</v>
      </c>
      <c r="I64" s="7">
        <v>2.5118999999999998</v>
      </c>
      <c r="J64" s="7">
        <f t="shared" si="3"/>
        <v>0.3203151230239652</v>
      </c>
      <c r="K64" s="7">
        <f t="shared" si="4"/>
        <v>2.1915848769760347</v>
      </c>
    </row>
    <row r="65" spans="8:11" s="7" customFormat="1" x14ac:dyDescent="0.25">
      <c r="H65" s="7">
        <v>2.2387000000000001</v>
      </c>
      <c r="I65" s="7">
        <v>1.4125000000000001</v>
      </c>
      <c r="J65" s="7">
        <f t="shared" si="3"/>
        <v>0.45241868553293685</v>
      </c>
      <c r="K65" s="7">
        <f t="shared" si="4"/>
        <v>0.96008131446706324</v>
      </c>
    </row>
    <row r="66" spans="8:11" s="7" customFormat="1" x14ac:dyDescent="0.25">
      <c r="H66" s="7">
        <v>2.5118999999999998</v>
      </c>
      <c r="I66" s="7">
        <v>0.89129999999999998</v>
      </c>
      <c r="J66" s="7">
        <f t="shared" si="3"/>
        <v>0.6390868383758912</v>
      </c>
      <c r="K66" s="7">
        <f t="shared" si="4"/>
        <v>0.25221316162410878</v>
      </c>
    </row>
    <row r="67" spans="8:11" s="7" customFormat="1" x14ac:dyDescent="0.25">
      <c r="H67" s="7">
        <v>2.5118999999999998</v>
      </c>
      <c r="I67" s="7">
        <v>1.9953000000000001</v>
      </c>
      <c r="J67" s="7">
        <f t="shared" si="3"/>
        <v>0.6390868383758912</v>
      </c>
      <c r="K67" s="7">
        <f t="shared" si="4"/>
        <v>1.3562131616241089</v>
      </c>
    </row>
    <row r="68" spans="8:11" s="7" customFormat="1" x14ac:dyDescent="0.25">
      <c r="H68" s="7">
        <v>3.1623000000000001</v>
      </c>
      <c r="I68" s="7">
        <v>4.2657999999999996</v>
      </c>
      <c r="J68" s="7">
        <f t="shared" si="3"/>
        <v>1.2751522453715216</v>
      </c>
      <c r="K68" s="7">
        <f t="shared" si="4"/>
        <v>2.990647754628478</v>
      </c>
    </row>
    <row r="69" spans="8:11" s="7" customFormat="1" x14ac:dyDescent="0.25">
      <c r="H69" s="7">
        <v>4.4668000000000001</v>
      </c>
      <c r="I69" s="7">
        <v>6.3095999999999997</v>
      </c>
      <c r="J69" s="7">
        <f t="shared" si="3"/>
        <v>3.5937044566228193</v>
      </c>
      <c r="K69" s="7">
        <f t="shared" si="4"/>
        <v>2.7158955433771803</v>
      </c>
    </row>
    <row r="70" spans="8:11" s="7" customFormat="1" x14ac:dyDescent="0.25">
      <c r="H70" s="7">
        <v>5.8883999999999999</v>
      </c>
      <c r="I70" s="7">
        <v>11.2202</v>
      </c>
      <c r="J70" s="7">
        <f t="shared" si="3"/>
        <v>8.2327465935089652</v>
      </c>
      <c r="K70" s="7">
        <f t="shared" si="4"/>
        <v>2.987453406491035</v>
      </c>
    </row>
    <row r="71" spans="8:11" s="7" customFormat="1" x14ac:dyDescent="0.25">
      <c r="H71" s="7">
        <v>6.7607999999999997</v>
      </c>
      <c r="I71" s="7">
        <v>19.95</v>
      </c>
      <c r="J71" s="7">
        <f t="shared" si="3"/>
        <v>12.460833753408446</v>
      </c>
      <c r="K71" s="7">
        <f t="shared" si="4"/>
        <v>7.4891662465915534</v>
      </c>
    </row>
    <row r="72" spans="8:11" s="7" customFormat="1" x14ac:dyDescent="0.25">
      <c r="H72" s="7">
        <v>15.135999999999999</v>
      </c>
      <c r="I72" s="7">
        <v>141.25</v>
      </c>
      <c r="J72" s="7">
        <f t="shared" si="3"/>
        <v>139.82543947009225</v>
      </c>
      <c r="K72" s="7">
        <f t="shared" si="4"/>
        <v>1.4245605299077511</v>
      </c>
    </row>
    <row r="73" spans="8:11" s="7" customFormat="1" x14ac:dyDescent="0.25">
      <c r="H73" s="7">
        <v>15.85</v>
      </c>
      <c r="I73" s="7">
        <v>158.48929999999999</v>
      </c>
      <c r="J73" s="7">
        <f t="shared" si="3"/>
        <v>160.56121114987499</v>
      </c>
      <c r="K73" s="7">
        <f t="shared" si="4"/>
        <v>2.0719111498750067</v>
      </c>
    </row>
    <row r="74" spans="8:11" s="7" customFormat="1" x14ac:dyDescent="0.25"/>
    <row r="75" spans="8:11" s="7" customFormat="1" x14ac:dyDescent="0.25"/>
    <row r="76" spans="8:11" s="7" customFormat="1" x14ac:dyDescent="0.25"/>
    <row r="77" spans="8:11" s="7" customFormat="1" x14ac:dyDescent="0.25"/>
    <row r="78" spans="8:11" s="7" customFormat="1" x14ac:dyDescent="0.25"/>
    <row r="79" spans="8:11" s="7" customFormat="1" x14ac:dyDescent="0.25"/>
    <row r="80" spans="8:11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</sheetData>
  <phoneticPr fontId="0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28" workbookViewId="0">
      <selection activeCell="B45" sqref="B45"/>
    </sheetView>
  </sheetViews>
  <sheetFormatPr defaultRowHeight="15" x14ac:dyDescent="0.25"/>
  <cols>
    <col min="1" max="1" width="35" customWidth="1"/>
    <col min="2" max="2" width="20.42578125" customWidth="1"/>
    <col min="3" max="3" width="22.5703125" customWidth="1"/>
    <col min="4" max="4" width="13.140625" customWidth="1"/>
  </cols>
  <sheetData>
    <row r="1" spans="1:3" x14ac:dyDescent="0.25">
      <c r="A1" s="7"/>
      <c r="B1" s="7"/>
      <c r="C1" s="7"/>
    </row>
    <row r="2" spans="1:3" x14ac:dyDescent="0.25">
      <c r="A2" s="7"/>
      <c r="B2" s="7"/>
      <c r="C2" s="7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  <row r="9" spans="1:3" x14ac:dyDescent="0.25">
      <c r="A9" s="7"/>
      <c r="B9" s="7"/>
      <c r="C9" s="7"/>
    </row>
    <row r="10" spans="1:3" x14ac:dyDescent="0.25">
      <c r="A10" s="7"/>
      <c r="B10" s="7"/>
      <c r="C10" s="7"/>
    </row>
    <row r="11" spans="1:3" x14ac:dyDescent="0.25">
      <c r="A11" s="7"/>
      <c r="B11" s="7"/>
      <c r="C11" s="7"/>
    </row>
    <row r="12" spans="1:3" x14ac:dyDescent="0.25">
      <c r="A12" s="7"/>
      <c r="B12" s="7"/>
      <c r="C12" s="7"/>
    </row>
    <row r="13" spans="1:3" x14ac:dyDescent="0.25">
      <c r="A13" s="7"/>
      <c r="B13" s="7"/>
      <c r="C13" s="7"/>
    </row>
    <row r="14" spans="1:3" x14ac:dyDescent="0.25">
      <c r="A14" s="7"/>
      <c r="B14" s="7"/>
      <c r="C14" s="7"/>
    </row>
    <row r="15" spans="1:3" x14ac:dyDescent="0.25">
      <c r="A15" s="7"/>
      <c r="B15" s="7"/>
      <c r="C15" s="7"/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</row>
    <row r="24" spans="1:3" x14ac:dyDescent="0.25">
      <c r="A24" s="1" t="s">
        <v>2</v>
      </c>
      <c r="B24" s="2" t="s">
        <v>9</v>
      </c>
    </row>
    <row r="25" spans="1:3" x14ac:dyDescent="0.25">
      <c r="A25" s="3">
        <v>1</v>
      </c>
      <c r="B25">
        <f xml:space="preserve"> 0.040323*A25^3</f>
        <v>4.0322999999999998E-2</v>
      </c>
    </row>
    <row r="26" spans="1:3" x14ac:dyDescent="0.25">
      <c r="A26" s="5">
        <f xml:space="preserve"> A25+1</f>
        <v>2</v>
      </c>
      <c r="B26">
        <f t="shared" ref="B26:B40" si="0" xml:space="preserve"> 0.040323*A26^3</f>
        <v>0.32258399999999998</v>
      </c>
    </row>
    <row r="27" spans="1:3" x14ac:dyDescent="0.25">
      <c r="A27" s="5">
        <f t="shared" ref="A27:A40" si="1" xml:space="preserve"> A26+1</f>
        <v>3</v>
      </c>
      <c r="B27">
        <f t="shared" si="0"/>
        <v>1.088721</v>
      </c>
    </row>
    <row r="28" spans="1:3" x14ac:dyDescent="0.25">
      <c r="A28" s="5">
        <f t="shared" si="1"/>
        <v>4</v>
      </c>
      <c r="B28">
        <f t="shared" si="0"/>
        <v>2.5806719999999999</v>
      </c>
    </row>
    <row r="29" spans="1:3" x14ac:dyDescent="0.25">
      <c r="A29" s="5">
        <f t="shared" si="1"/>
        <v>5</v>
      </c>
      <c r="B29">
        <f t="shared" si="0"/>
        <v>5.040375</v>
      </c>
    </row>
    <row r="30" spans="1:3" x14ac:dyDescent="0.25">
      <c r="A30" s="5">
        <f t="shared" si="1"/>
        <v>6</v>
      </c>
      <c r="B30">
        <f t="shared" si="0"/>
        <v>8.7097680000000004</v>
      </c>
    </row>
    <row r="31" spans="1:3" x14ac:dyDescent="0.25">
      <c r="A31" s="5">
        <f t="shared" si="1"/>
        <v>7</v>
      </c>
      <c r="B31">
        <f t="shared" si="0"/>
        <v>13.830788999999999</v>
      </c>
    </row>
    <row r="32" spans="1:3" x14ac:dyDescent="0.25">
      <c r="A32" s="5">
        <f t="shared" si="1"/>
        <v>8</v>
      </c>
      <c r="B32">
        <f t="shared" si="0"/>
        <v>20.645375999999999</v>
      </c>
    </row>
    <row r="33" spans="1:2" x14ac:dyDescent="0.25">
      <c r="A33" s="5">
        <f t="shared" si="1"/>
        <v>9</v>
      </c>
      <c r="B33">
        <f t="shared" si="0"/>
        <v>29.395467</v>
      </c>
    </row>
    <row r="34" spans="1:2" x14ac:dyDescent="0.25">
      <c r="A34" s="5">
        <f t="shared" si="1"/>
        <v>10</v>
      </c>
      <c r="B34">
        <f t="shared" si="0"/>
        <v>40.323</v>
      </c>
    </row>
    <row r="35" spans="1:2" x14ac:dyDescent="0.25">
      <c r="A35" s="5">
        <f t="shared" si="1"/>
        <v>11</v>
      </c>
      <c r="B35">
        <f t="shared" si="0"/>
        <v>53.669912999999994</v>
      </c>
    </row>
    <row r="36" spans="1:2" x14ac:dyDescent="0.25">
      <c r="A36" s="5">
        <f t="shared" si="1"/>
        <v>12</v>
      </c>
      <c r="B36">
        <f t="shared" si="0"/>
        <v>69.678144000000003</v>
      </c>
    </row>
    <row r="37" spans="1:2" x14ac:dyDescent="0.25">
      <c r="A37" s="5">
        <f t="shared" si="1"/>
        <v>13</v>
      </c>
      <c r="B37">
        <f t="shared" si="0"/>
        <v>88.589630999999997</v>
      </c>
    </row>
    <row r="38" spans="1:2" x14ac:dyDescent="0.25">
      <c r="A38" s="5">
        <f t="shared" si="1"/>
        <v>14</v>
      </c>
      <c r="B38">
        <f t="shared" si="0"/>
        <v>110.64631199999999</v>
      </c>
    </row>
    <row r="39" spans="1:2" x14ac:dyDescent="0.25">
      <c r="A39" s="5">
        <f t="shared" si="1"/>
        <v>15</v>
      </c>
      <c r="B39">
        <f t="shared" si="0"/>
        <v>136.090125</v>
      </c>
    </row>
    <row r="40" spans="1:2" x14ac:dyDescent="0.25">
      <c r="A40" s="5">
        <f t="shared" si="1"/>
        <v>16</v>
      </c>
      <c r="B40">
        <f t="shared" si="0"/>
        <v>165.16300799999999</v>
      </c>
    </row>
    <row r="42" spans="1:2" x14ac:dyDescent="0.25">
      <c r="A42" s="1" t="s">
        <v>2</v>
      </c>
      <c r="B42" s="2" t="s">
        <v>19</v>
      </c>
    </row>
    <row r="43" spans="1:2" x14ac:dyDescent="0.25">
      <c r="A43" s="3">
        <v>1</v>
      </c>
      <c r="B43">
        <f xml:space="preserve"> 0.074846*A43^2.410152</f>
        <v>7.4845999999999996E-2</v>
      </c>
    </row>
    <row r="44" spans="1:2" x14ac:dyDescent="0.25">
      <c r="A44" s="5">
        <f xml:space="preserve"> A43+1</f>
        <v>2</v>
      </c>
      <c r="B44">
        <f t="shared" ref="B44:B58" si="2" xml:space="preserve"> 0.074846*A44^2.410152</f>
        <v>0.39782918619468949</v>
      </c>
    </row>
    <row r="45" spans="1:2" x14ac:dyDescent="0.25">
      <c r="A45" s="5">
        <f t="shared" ref="A45:A58" si="3" xml:space="preserve"> A44+1</f>
        <v>3</v>
      </c>
      <c r="B45">
        <f t="shared" si="2"/>
        <v>1.0570690117868478</v>
      </c>
    </row>
    <row r="46" spans="1:2" x14ac:dyDescent="0.25">
      <c r="A46" s="5">
        <f t="shared" si="3"/>
        <v>4</v>
      </c>
      <c r="B46">
        <f t="shared" si="2"/>
        <v>2.1145827617819108</v>
      </c>
    </row>
    <row r="47" spans="1:2" x14ac:dyDescent="0.25">
      <c r="A47" s="5">
        <f t="shared" si="3"/>
        <v>5</v>
      </c>
      <c r="B47">
        <f t="shared" si="2"/>
        <v>3.6207000595996455</v>
      </c>
    </row>
    <row r="48" spans="1:2" x14ac:dyDescent="0.25">
      <c r="A48" s="5">
        <f t="shared" si="3"/>
        <v>6</v>
      </c>
      <c r="B48">
        <f t="shared" si="2"/>
        <v>5.6186423417522171</v>
      </c>
    </row>
    <row r="49" spans="1:2" x14ac:dyDescent="0.25">
      <c r="A49" s="5">
        <f t="shared" si="3"/>
        <v>7</v>
      </c>
      <c r="B49">
        <f t="shared" si="2"/>
        <v>8.1467300656781436</v>
      </c>
    </row>
    <row r="50" spans="1:2" x14ac:dyDescent="0.25">
      <c r="A50" s="5">
        <f t="shared" si="3"/>
        <v>8</v>
      </c>
      <c r="B50">
        <f t="shared" si="2"/>
        <v>11.239648601942871</v>
      </c>
    </row>
    <row r="51" spans="1:2" x14ac:dyDescent="0.25">
      <c r="A51" s="5">
        <f t="shared" si="3"/>
        <v>9</v>
      </c>
      <c r="B51">
        <f t="shared" si="2"/>
        <v>14.929253342597104</v>
      </c>
    </row>
    <row r="52" spans="1:2" x14ac:dyDescent="0.25">
      <c r="A52" s="5">
        <f t="shared" si="3"/>
        <v>10</v>
      </c>
      <c r="B52">
        <f t="shared" si="2"/>
        <v>19.245118752713463</v>
      </c>
    </row>
    <row r="53" spans="1:2" x14ac:dyDescent="0.25">
      <c r="A53" s="5">
        <f t="shared" si="3"/>
        <v>11</v>
      </c>
      <c r="B53">
        <f t="shared" si="2"/>
        <v>24.214932244396454</v>
      </c>
    </row>
    <row r="54" spans="1:2" x14ac:dyDescent="0.25">
      <c r="A54" s="5">
        <f t="shared" si="3"/>
        <v>12</v>
      </c>
      <c r="B54">
        <f t="shared" si="2"/>
        <v>29.864787835533065</v>
      </c>
    </row>
    <row r="55" spans="1:2" x14ac:dyDescent="0.25">
      <c r="A55" s="5">
        <f t="shared" si="3"/>
        <v>13</v>
      </c>
      <c r="B55">
        <f t="shared" si="2"/>
        <v>36.219411848881705</v>
      </c>
    </row>
    <row r="56" spans="1:2" x14ac:dyDescent="0.25">
      <c r="A56" s="5">
        <f t="shared" si="3"/>
        <v>14</v>
      </c>
      <c r="B56">
        <f t="shared" si="2"/>
        <v>43.302340701928543</v>
      </c>
    </row>
    <row r="57" spans="1:2" x14ac:dyDescent="0.25">
      <c r="A57" s="5">
        <f t="shared" si="3"/>
        <v>15</v>
      </c>
      <c r="B57">
        <f t="shared" si="2"/>
        <v>51.136063837447288</v>
      </c>
    </row>
    <row r="58" spans="1:2" x14ac:dyDescent="0.25">
      <c r="A58" s="5">
        <f t="shared" si="3"/>
        <v>16</v>
      </c>
      <c r="B58">
        <f t="shared" si="2"/>
        <v>59.742140614397755</v>
      </c>
    </row>
    <row r="65" spans="1:2" x14ac:dyDescent="0.25">
      <c r="A65" t="s">
        <v>23</v>
      </c>
      <c r="B65" t="s">
        <v>24</v>
      </c>
    </row>
    <row r="66" spans="1:2" x14ac:dyDescent="0.25">
      <c r="A66">
        <f>'Least-squares'!K58</f>
        <v>6.2992782153289337E-2</v>
      </c>
      <c r="B66">
        <f xml:space="preserve"> A66^2</f>
        <v>3.9680906034117672E-3</v>
      </c>
    </row>
    <row r="67" spans="1:2" x14ac:dyDescent="0.25">
      <c r="A67">
        <f>'Least-squares'!K59</f>
        <v>7.6895635347485405E-2</v>
      </c>
      <c r="B67">
        <f t="shared" ref="B67:B81" si="4" xml:space="preserve"> A67^2</f>
        <v>5.9129387354934469E-3</v>
      </c>
    </row>
    <row r="68" spans="1:2" x14ac:dyDescent="0.25">
      <c r="A68">
        <f>'Least-squares'!K60</f>
        <v>0.10097700000000001</v>
      </c>
      <c r="B68">
        <f t="shared" si="4"/>
        <v>1.0196354529000003E-2</v>
      </c>
    </row>
    <row r="69" spans="1:2" x14ac:dyDescent="0.25">
      <c r="A69">
        <f>'Least-squares'!K61</f>
        <v>0.18854505896509599</v>
      </c>
      <c r="B69">
        <f t="shared" si="4"/>
        <v>3.5549239260151522E-2</v>
      </c>
    </row>
    <row r="70" spans="1:2" x14ac:dyDescent="0.25">
      <c r="A70">
        <f>'Least-squares'!K62</f>
        <v>8.4321715675911735E-2</v>
      </c>
      <c r="B70">
        <f t="shared" si="4"/>
        <v>7.1101517345292988E-3</v>
      </c>
    </row>
    <row r="71" spans="1:2" x14ac:dyDescent="0.25">
      <c r="A71">
        <f>'Least-squares'!K63</f>
        <v>0.72422043827017812</v>
      </c>
      <c r="B71">
        <f t="shared" si="4"/>
        <v>0.52449524320824892</v>
      </c>
    </row>
    <row r="72" spans="1:2" x14ac:dyDescent="0.25">
      <c r="A72">
        <f>'Least-squares'!K64</f>
        <v>2.1915848769760347</v>
      </c>
      <c r="B72">
        <f t="shared" si="4"/>
        <v>4.8030442729900606</v>
      </c>
    </row>
    <row r="73" spans="1:2" x14ac:dyDescent="0.25">
      <c r="A73">
        <f>'Least-squares'!K65</f>
        <v>0.96008131446706324</v>
      </c>
      <c r="B73">
        <f t="shared" si="4"/>
        <v>0.921756130388804</v>
      </c>
    </row>
    <row r="74" spans="1:2" x14ac:dyDescent="0.25">
      <c r="A74">
        <f>'Least-squares'!K66</f>
        <v>0.25221316162410878</v>
      </c>
      <c r="B74">
        <f t="shared" si="4"/>
        <v>6.3611478896428819E-2</v>
      </c>
    </row>
    <row r="75" spans="1:2" x14ac:dyDescent="0.25">
      <c r="A75">
        <f>'Least-squares'!K67</f>
        <v>1.3562131616241089</v>
      </c>
      <c r="B75">
        <f t="shared" si="4"/>
        <v>1.8393141397624613</v>
      </c>
    </row>
    <row r="76" spans="1:2" x14ac:dyDescent="0.25">
      <c r="A76">
        <f>'Least-squares'!K68</f>
        <v>2.990647754628478</v>
      </c>
      <c r="B76">
        <f t="shared" si="4"/>
        <v>8.9439739922643575</v>
      </c>
    </row>
    <row r="77" spans="1:2" x14ac:dyDescent="0.25">
      <c r="A77">
        <f>'Least-squares'!K69</f>
        <v>2.7158955433771803</v>
      </c>
      <c r="B77">
        <f t="shared" si="4"/>
        <v>7.3760886025360293</v>
      </c>
    </row>
    <row r="78" spans="1:2" x14ac:dyDescent="0.25">
      <c r="A78">
        <f>'Least-squares'!K70</f>
        <v>2.987453406491035</v>
      </c>
      <c r="B78">
        <f t="shared" si="4"/>
        <v>8.9248778559548896</v>
      </c>
    </row>
    <row r="79" spans="1:2" x14ac:dyDescent="0.25">
      <c r="A79">
        <f>'Least-squares'!K71</f>
        <v>7.4891662465915534</v>
      </c>
      <c r="B79">
        <f t="shared" si="4"/>
        <v>56.087611069086215</v>
      </c>
    </row>
    <row r="80" spans="1:2" x14ac:dyDescent="0.25">
      <c r="A80">
        <f>'Least-squares'!K72</f>
        <v>1.4245605299077511</v>
      </c>
      <c r="B80">
        <f t="shared" si="4"/>
        <v>2.0293727033710525</v>
      </c>
    </row>
    <row r="81" spans="1:4" x14ac:dyDescent="0.25">
      <c r="A81">
        <f>'Least-squares'!K73</f>
        <v>2.0719111498750067</v>
      </c>
      <c r="B81">
        <f t="shared" si="4"/>
        <v>4.2928158129763725</v>
      </c>
    </row>
    <row r="83" spans="1:4" x14ac:dyDescent="0.25">
      <c r="A83" t="s">
        <v>25</v>
      </c>
      <c r="B83">
        <f>SUM(B66:B81)</f>
        <v>95.869698076297496</v>
      </c>
    </row>
    <row r="90" spans="1:4" x14ac:dyDescent="0.25">
      <c r="A90" s="7" t="s">
        <v>2</v>
      </c>
      <c r="B90" s="7" t="s">
        <v>3</v>
      </c>
      <c r="C90" s="7" t="s">
        <v>21</v>
      </c>
      <c r="D90" s="9" t="s">
        <v>28</v>
      </c>
    </row>
    <row r="91" spans="1:4" x14ac:dyDescent="0.25">
      <c r="A91" s="7">
        <v>0.79430000000000001</v>
      </c>
      <c r="B91" s="7">
        <v>8.3199999999999996E-2</v>
      </c>
      <c r="C91" s="7">
        <f xml:space="preserve"> 0.040323*A91^3</f>
        <v>2.0207217846710663E-2</v>
      </c>
      <c r="D91">
        <f xml:space="preserve"> C91 - B91</f>
        <v>-6.2992782153289337E-2</v>
      </c>
    </row>
    <row r="92" spans="1:4" x14ac:dyDescent="0.25">
      <c r="A92" s="7">
        <v>0.70789999999999997</v>
      </c>
      <c r="B92" s="7">
        <v>9.1200000000000003E-2</v>
      </c>
      <c r="C92" s="7">
        <f t="shared" ref="C92:C106" si="5" xml:space="preserve"> 0.040323*A92^3</f>
        <v>1.4304364652514596E-2</v>
      </c>
      <c r="D92">
        <f t="shared" ref="D92:D106" si="6" xml:space="preserve"> C92 - B92</f>
        <v>-7.6895635347485405E-2</v>
      </c>
    </row>
    <row r="93" spans="1:4" x14ac:dyDescent="0.25">
      <c r="A93" s="7">
        <v>1</v>
      </c>
      <c r="B93" s="7">
        <v>0.14130000000000001</v>
      </c>
      <c r="C93" s="7">
        <f t="shared" si="5"/>
        <v>4.0322999999999998E-2</v>
      </c>
      <c r="D93">
        <f t="shared" si="6"/>
        <v>-0.10097700000000001</v>
      </c>
    </row>
    <row r="94" spans="1:4" x14ac:dyDescent="0.25">
      <c r="A94" s="7">
        <v>1.1220000000000001</v>
      </c>
      <c r="B94" s="7">
        <v>0.2455</v>
      </c>
      <c r="C94" s="7">
        <f t="shared" si="5"/>
        <v>5.6954941034904019E-2</v>
      </c>
      <c r="D94">
        <f t="shared" si="6"/>
        <v>-0.18854505896509599</v>
      </c>
    </row>
    <row r="95" spans="1:4" x14ac:dyDescent="0.25">
      <c r="A95" s="7">
        <v>1.6981999999999999</v>
      </c>
      <c r="B95" s="7">
        <v>0.28179999999999999</v>
      </c>
      <c r="C95" s="7">
        <f t="shared" si="5"/>
        <v>0.19747828432408826</v>
      </c>
      <c r="D95">
        <f t="shared" si="6"/>
        <v>-8.4321715675911735E-2</v>
      </c>
    </row>
    <row r="96" spans="1:4" x14ac:dyDescent="0.25">
      <c r="A96" s="7">
        <v>1.2022999999999999</v>
      </c>
      <c r="B96" s="7">
        <v>0.79430000000000001</v>
      </c>
      <c r="C96" s="7">
        <f t="shared" si="5"/>
        <v>7.0079561729821924E-2</v>
      </c>
      <c r="D96">
        <f t="shared" si="6"/>
        <v>-0.72422043827017812</v>
      </c>
    </row>
    <row r="97" spans="1:4" x14ac:dyDescent="0.25">
      <c r="A97" s="7">
        <v>1.9953000000000001</v>
      </c>
      <c r="B97" s="7">
        <v>2.5118999999999998</v>
      </c>
      <c r="C97" s="7">
        <f t="shared" si="5"/>
        <v>0.3203151230239652</v>
      </c>
      <c r="D97">
        <f t="shared" si="6"/>
        <v>-2.1915848769760347</v>
      </c>
    </row>
    <row r="98" spans="1:4" x14ac:dyDescent="0.25">
      <c r="A98" s="7">
        <v>2.2387000000000001</v>
      </c>
      <c r="B98" s="7">
        <v>1.4125000000000001</v>
      </c>
      <c r="C98" s="7">
        <f t="shared" si="5"/>
        <v>0.45241868553293685</v>
      </c>
      <c r="D98">
        <f t="shared" si="6"/>
        <v>-0.96008131446706324</v>
      </c>
    </row>
    <row r="99" spans="1:4" x14ac:dyDescent="0.25">
      <c r="A99" s="7">
        <v>2.5118999999999998</v>
      </c>
      <c r="B99" s="7">
        <v>0.89129999999999998</v>
      </c>
      <c r="C99" s="7">
        <f t="shared" si="5"/>
        <v>0.6390868383758912</v>
      </c>
      <c r="D99">
        <f t="shared" si="6"/>
        <v>-0.25221316162410878</v>
      </c>
    </row>
    <row r="100" spans="1:4" x14ac:dyDescent="0.25">
      <c r="A100" s="7">
        <v>2.5118999999999998</v>
      </c>
      <c r="B100" s="7">
        <v>1.9953000000000001</v>
      </c>
      <c r="C100" s="7">
        <f t="shared" si="5"/>
        <v>0.6390868383758912</v>
      </c>
      <c r="D100">
        <f t="shared" si="6"/>
        <v>-1.3562131616241089</v>
      </c>
    </row>
    <row r="101" spans="1:4" x14ac:dyDescent="0.25">
      <c r="A101" s="7">
        <v>3.1623000000000001</v>
      </c>
      <c r="B101" s="7">
        <v>4.2657999999999996</v>
      </c>
      <c r="C101" s="7">
        <f t="shared" si="5"/>
        <v>1.2751522453715216</v>
      </c>
      <c r="D101">
        <f t="shared" si="6"/>
        <v>-2.990647754628478</v>
      </c>
    </row>
    <row r="102" spans="1:4" x14ac:dyDescent="0.25">
      <c r="A102" s="7">
        <v>4.4668000000000001</v>
      </c>
      <c r="B102" s="7">
        <v>6.3095999999999997</v>
      </c>
      <c r="C102" s="7">
        <f t="shared" si="5"/>
        <v>3.5937044566228193</v>
      </c>
      <c r="D102">
        <f t="shared" si="6"/>
        <v>-2.7158955433771803</v>
      </c>
    </row>
    <row r="103" spans="1:4" x14ac:dyDescent="0.25">
      <c r="A103" s="7">
        <v>5.8883999999999999</v>
      </c>
      <c r="B103" s="7">
        <v>11.2202</v>
      </c>
      <c r="C103" s="7">
        <f t="shared" si="5"/>
        <v>8.2327465935089652</v>
      </c>
      <c r="D103">
        <f t="shared" si="6"/>
        <v>-2.987453406491035</v>
      </c>
    </row>
    <row r="104" spans="1:4" x14ac:dyDescent="0.25">
      <c r="A104" s="7">
        <v>6.7607999999999997</v>
      </c>
      <c r="B104" s="7">
        <v>19.95</v>
      </c>
      <c r="C104" s="7">
        <f t="shared" si="5"/>
        <v>12.460833753408446</v>
      </c>
      <c r="D104">
        <f t="shared" si="6"/>
        <v>-7.4891662465915534</v>
      </c>
    </row>
    <row r="105" spans="1:4" x14ac:dyDescent="0.25">
      <c r="A105" s="7">
        <v>15.135999999999999</v>
      </c>
      <c r="B105" s="7">
        <v>141.25</v>
      </c>
      <c r="C105" s="7">
        <f t="shared" si="5"/>
        <v>139.82543947009225</v>
      </c>
      <c r="D105">
        <f t="shared" si="6"/>
        <v>-1.4245605299077511</v>
      </c>
    </row>
    <row r="106" spans="1:4" x14ac:dyDescent="0.25">
      <c r="A106" s="7">
        <v>15.85</v>
      </c>
      <c r="B106" s="7">
        <v>158.48929999999999</v>
      </c>
      <c r="C106" s="7">
        <f t="shared" si="5"/>
        <v>160.56121114987499</v>
      </c>
      <c r="D106">
        <f t="shared" si="6"/>
        <v>2.0719111498750067</v>
      </c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20" sqref="E20"/>
    </sheetView>
  </sheetViews>
  <sheetFormatPr defaultRowHeight="15" x14ac:dyDescent="0.25"/>
  <cols>
    <col min="2" max="2" width="25" customWidth="1"/>
    <col min="3" max="3" width="16" customWidth="1"/>
    <col min="7" max="7" width="10.7109375" customWidth="1"/>
    <col min="8" max="8" width="12.28515625" customWidth="1"/>
  </cols>
  <sheetData>
    <row r="1" spans="2:8" x14ac:dyDescent="0.25">
      <c r="B1" s="7" t="s">
        <v>2</v>
      </c>
      <c r="C1" s="7" t="s">
        <v>3</v>
      </c>
      <c r="D1" t="s">
        <v>10</v>
      </c>
      <c r="E1" t="s">
        <v>11</v>
      </c>
      <c r="F1" t="s">
        <v>12</v>
      </c>
      <c r="G1" t="s">
        <v>14</v>
      </c>
      <c r="H1" t="s">
        <v>15</v>
      </c>
    </row>
    <row r="2" spans="2:8" x14ac:dyDescent="0.25">
      <c r="B2" s="7">
        <v>0.79430000000000001</v>
      </c>
      <c r="C2" s="7">
        <v>8.3199999999999996E-2</v>
      </c>
      <c r="D2">
        <f xml:space="preserve"> LN(B2)</f>
        <v>-0.23029405534305067</v>
      </c>
      <c r="E2">
        <f xml:space="preserve"> LN(C2)</f>
        <v>-2.486507931154974</v>
      </c>
      <c r="F2">
        <f xml:space="preserve"> D2^2</f>
        <v>5.3035351926348083E-2</v>
      </c>
      <c r="G2">
        <f xml:space="preserve"> D2*E2</f>
        <v>0.57262799510833806</v>
      </c>
      <c r="H2">
        <f xml:space="preserve"> F2*E2</f>
        <v>-0.13187282319645974</v>
      </c>
    </row>
    <row r="3" spans="2:8" x14ac:dyDescent="0.25">
      <c r="B3" s="7">
        <v>0.70789999999999997</v>
      </c>
      <c r="C3" s="7">
        <v>9.1200000000000003E-2</v>
      </c>
      <c r="D3">
        <f t="shared" ref="D3:D17" si="0" xml:space="preserve"> LN(B3)</f>
        <v>-0.34545243820199351</v>
      </c>
      <c r="E3">
        <f t="shared" ref="E3:E17" si="1" xml:space="preserve"> LN(C3)</f>
        <v>-2.3947003819018513</v>
      </c>
      <c r="F3">
        <f t="shared" ref="F3:F17" si="2" xml:space="preserve"> D3^2</f>
        <v>0.11933738705970214</v>
      </c>
      <c r="G3">
        <f t="shared" ref="G3:G17" si="3" xml:space="preserve"> D3*E3</f>
        <v>0.82725508569123951</v>
      </c>
      <c r="H3">
        <f t="shared" ref="H3:H17" si="4" xml:space="preserve"> F3*E3</f>
        <v>-0.28577728636703775</v>
      </c>
    </row>
    <row r="4" spans="2:8" x14ac:dyDescent="0.25">
      <c r="B4" s="7">
        <v>1</v>
      </c>
      <c r="C4" s="7">
        <v>0.14130000000000001</v>
      </c>
      <c r="D4">
        <f t="shared" si="0"/>
        <v>0</v>
      </c>
      <c r="E4">
        <f t="shared" si="1"/>
        <v>-1.9568699892916552</v>
      </c>
      <c r="F4">
        <f t="shared" si="2"/>
        <v>0</v>
      </c>
      <c r="G4">
        <f t="shared" si="3"/>
        <v>0</v>
      </c>
      <c r="H4">
        <f t="shared" si="4"/>
        <v>0</v>
      </c>
    </row>
    <row r="5" spans="2:8" x14ac:dyDescent="0.25">
      <c r="B5" s="7">
        <v>1.1220000000000001</v>
      </c>
      <c r="C5" s="7">
        <v>0.2455</v>
      </c>
      <c r="D5">
        <f t="shared" si="0"/>
        <v>0.11511280710050467</v>
      </c>
      <c r="E5">
        <f t="shared" si="1"/>
        <v>-1.4044583317475619</v>
      </c>
      <c r="F5">
        <f t="shared" si="2"/>
        <v>1.3250958358557999E-2</v>
      </c>
      <c r="G5">
        <f t="shared" si="3"/>
        <v>-0.16167114102315369</v>
      </c>
      <c r="H5">
        <f t="shared" si="4"/>
        <v>-1.8610418870316777E-2</v>
      </c>
    </row>
    <row r="6" spans="2:8" x14ac:dyDescent="0.25">
      <c r="B6" s="7">
        <v>1.6981999999999999</v>
      </c>
      <c r="C6" s="7">
        <v>0.28179999999999999</v>
      </c>
      <c r="D6">
        <f t="shared" si="0"/>
        <v>0.52956886658312596</v>
      </c>
      <c r="E6">
        <f t="shared" si="1"/>
        <v>-1.2665576795175573</v>
      </c>
      <c r="F6">
        <f t="shared" si="2"/>
        <v>0.28044318445413668</v>
      </c>
      <c r="G6">
        <f t="shared" si="3"/>
        <v>-0.6707295148042669</v>
      </c>
      <c r="H6">
        <f t="shared" si="4"/>
        <v>-0.35519746893874565</v>
      </c>
    </row>
    <row r="7" spans="2:8" x14ac:dyDescent="0.25">
      <c r="B7" s="7">
        <v>1.2022999999999999</v>
      </c>
      <c r="C7" s="7">
        <v>0.79430000000000001</v>
      </c>
      <c r="D7">
        <f t="shared" si="0"/>
        <v>0.1842363889987263</v>
      </c>
      <c r="E7">
        <f t="shared" si="1"/>
        <v>-0.23029405534305067</v>
      </c>
      <c r="F7">
        <f t="shared" si="2"/>
        <v>3.3943047031289995E-2</v>
      </c>
      <c r="G7">
        <f t="shared" si="3"/>
        <v>-4.2428545164276486E-2</v>
      </c>
      <c r="H7">
        <f t="shared" si="4"/>
        <v>-7.8168819515356692E-3</v>
      </c>
    </row>
    <row r="8" spans="2:8" x14ac:dyDescent="0.25">
      <c r="B8" s="7">
        <v>1.9953000000000001</v>
      </c>
      <c r="C8" s="7">
        <v>2.5118999999999998</v>
      </c>
      <c r="D8">
        <f t="shared" si="0"/>
        <v>0.69079441497634819</v>
      </c>
      <c r="E8">
        <f t="shared" si="1"/>
        <v>0.92103943889635875</v>
      </c>
      <c r="F8">
        <f t="shared" si="2"/>
        <v>0.47719692376251516</v>
      </c>
      <c r="G8">
        <f t="shared" si="3"/>
        <v>0.6362489003625541</v>
      </c>
      <c r="H8">
        <f t="shared" si="4"/>
        <v>0.43951718690529545</v>
      </c>
    </row>
    <row r="9" spans="2:8" x14ac:dyDescent="0.25">
      <c r="B9" s="7">
        <v>2.2387000000000001</v>
      </c>
      <c r="C9" s="7">
        <v>1.4125000000000001</v>
      </c>
      <c r="D9">
        <f t="shared" si="0"/>
        <v>0.80589534025169884</v>
      </c>
      <c r="E9">
        <f t="shared" si="1"/>
        <v>0.345361184038459</v>
      </c>
      <c r="F9">
        <f t="shared" si="2"/>
        <v>0.6494672994394014</v>
      </c>
      <c r="G9">
        <f t="shared" si="3"/>
        <v>0.27832496892040348</v>
      </c>
      <c r="H9">
        <f t="shared" si="4"/>
        <v>0.22430079552865206</v>
      </c>
    </row>
    <row r="10" spans="2:8" x14ac:dyDescent="0.25">
      <c r="B10" s="7">
        <v>2.5118999999999998</v>
      </c>
      <c r="C10" s="7">
        <v>0.89129999999999998</v>
      </c>
      <c r="D10">
        <f t="shared" si="0"/>
        <v>0.92103943889635875</v>
      </c>
      <c r="E10">
        <f t="shared" si="1"/>
        <v>-0.11507420784546542</v>
      </c>
      <c r="F10">
        <f t="shared" si="2"/>
        <v>0.8483136480025194</v>
      </c>
      <c r="G10">
        <f t="shared" si="3"/>
        <v>-0.10598788382543044</v>
      </c>
      <c r="H10">
        <f t="shared" si="4"/>
        <v>-9.7619021048386906E-2</v>
      </c>
    </row>
    <row r="11" spans="2:8" x14ac:dyDescent="0.25">
      <c r="B11" s="7">
        <v>2.5118999999999998</v>
      </c>
      <c r="C11" s="7">
        <v>1.9953000000000001</v>
      </c>
      <c r="D11">
        <f t="shared" si="0"/>
        <v>0.92103943889635875</v>
      </c>
      <c r="E11">
        <f t="shared" si="1"/>
        <v>0.69079441497634819</v>
      </c>
      <c r="F11">
        <f t="shared" si="2"/>
        <v>0.8483136480025194</v>
      </c>
      <c r="G11">
        <f t="shared" si="3"/>
        <v>0.6362489003625541</v>
      </c>
      <c r="H11">
        <f t="shared" si="4"/>
        <v>0.58601033018835214</v>
      </c>
    </row>
    <row r="12" spans="2:8" x14ac:dyDescent="0.25">
      <c r="B12" s="7">
        <v>3.1623000000000001</v>
      </c>
      <c r="C12" s="7">
        <v>4.2657999999999996</v>
      </c>
      <c r="D12">
        <f t="shared" si="0"/>
        <v>1.1512996109471161</v>
      </c>
      <c r="E12">
        <f t="shared" si="1"/>
        <v>1.4506297366247849</v>
      </c>
      <c r="F12">
        <f t="shared" si="2"/>
        <v>1.3254907941669809</v>
      </c>
      <c r="G12">
        <f t="shared" si="3"/>
        <v>1.6701094514044323</v>
      </c>
      <c r="H12">
        <f t="shared" si="4"/>
        <v>1.9227963616410244</v>
      </c>
    </row>
    <row r="13" spans="2:8" x14ac:dyDescent="0.25">
      <c r="B13" s="7">
        <v>4.4668000000000001</v>
      </c>
      <c r="C13" s="7">
        <v>6.3095999999999997</v>
      </c>
      <c r="D13">
        <f t="shared" si="0"/>
        <v>1.4966722685895</v>
      </c>
      <c r="E13">
        <f t="shared" si="1"/>
        <v>1.8420722831016441</v>
      </c>
      <c r="F13">
        <f t="shared" si="2"/>
        <v>2.2400278795648405</v>
      </c>
      <c r="G13">
        <f t="shared" si="3"/>
        <v>2.7569785028555773</v>
      </c>
      <c r="H13">
        <f t="shared" si="4"/>
        <v>4.12629327032134</v>
      </c>
    </row>
    <row r="14" spans="2:8" x14ac:dyDescent="0.25">
      <c r="B14" s="7">
        <v>5.8883999999999999</v>
      </c>
      <c r="C14" s="7">
        <v>11.2202</v>
      </c>
      <c r="D14">
        <f t="shared" si="0"/>
        <v>1.772984313901721</v>
      </c>
      <c r="E14">
        <f t="shared" si="1"/>
        <v>2.4177157252476245</v>
      </c>
      <c r="F14">
        <f t="shared" si="2"/>
        <v>3.143473377341556</v>
      </c>
      <c r="G14">
        <f t="shared" si="3"/>
        <v>4.2865720563375609</v>
      </c>
      <c r="H14">
        <f t="shared" si="4"/>
        <v>7.6000250162959393</v>
      </c>
    </row>
    <row r="15" spans="2:8" x14ac:dyDescent="0.25">
      <c r="B15" s="7">
        <v>6.7607999999999997</v>
      </c>
      <c r="C15" s="7">
        <v>19.95</v>
      </c>
      <c r="D15">
        <f t="shared" si="0"/>
        <v>1.9111412262481355</v>
      </c>
      <c r="E15">
        <f t="shared" si="1"/>
        <v>2.9932291433358724</v>
      </c>
      <c r="F15">
        <f t="shared" si="2"/>
        <v>3.6524607866652272</v>
      </c>
      <c r="G15">
        <f t="shared" si="3"/>
        <v>5.7204836154365752</v>
      </c>
      <c r="H15">
        <f t="shared" si="4"/>
        <v>10.932652071537825</v>
      </c>
    </row>
    <row r="16" spans="2:8" x14ac:dyDescent="0.25">
      <c r="B16" s="7">
        <v>15.135999999999999</v>
      </c>
      <c r="C16" s="7">
        <v>141.25</v>
      </c>
      <c r="D16">
        <f t="shared" si="0"/>
        <v>2.7170760123095223</v>
      </c>
      <c r="E16">
        <f t="shared" si="1"/>
        <v>4.9505313700265505</v>
      </c>
      <c r="F16">
        <f t="shared" si="2"/>
        <v>7.3825020566678159</v>
      </c>
      <c r="G16">
        <f t="shared" si="3"/>
        <v>13.450970033684936</v>
      </c>
      <c r="H16">
        <f t="shared" si="4"/>
        <v>36.54730802081955</v>
      </c>
    </row>
    <row r="17" spans="1:8" x14ac:dyDescent="0.25">
      <c r="B17" s="7">
        <v>15.85</v>
      </c>
      <c r="C17" s="7">
        <v>158.48929999999999</v>
      </c>
      <c r="D17">
        <f t="shared" si="0"/>
        <v>2.7631695003232895</v>
      </c>
      <c r="E17">
        <f t="shared" si="1"/>
        <v>5.0656870831521399</v>
      </c>
      <c r="F17">
        <f t="shared" si="2"/>
        <v>7.635105687516857</v>
      </c>
      <c r="G17">
        <f t="shared" si="3"/>
        <v>13.99735204634764</v>
      </c>
      <c r="H17">
        <f t="shared" si="4"/>
        <v>38.677056259755581</v>
      </c>
    </row>
    <row r="18" spans="1:8" x14ac:dyDescent="0.25">
      <c r="A18" t="s">
        <v>7</v>
      </c>
      <c r="D18">
        <f>SUM(D2:D17)</f>
        <v>15.404283134477362</v>
      </c>
      <c r="E18">
        <f xml:space="preserve"> SUM(E2:E17)</f>
        <v>10.822597802597667</v>
      </c>
      <c r="F18">
        <f xml:space="preserve"> SUM(F2:F17)</f>
        <v>28.702362029960263</v>
      </c>
      <c r="G18">
        <f xml:space="preserve"> SUM(G2:G17)</f>
        <v>43.852354471694682</v>
      </c>
      <c r="H18">
        <f xml:space="preserve"> SUM(H2:H17)</f>
        <v>100.15906541262108</v>
      </c>
    </row>
    <row r="20" spans="1:8" x14ac:dyDescent="0.25">
      <c r="D20" t="s">
        <v>13</v>
      </c>
      <c r="E20">
        <f xml:space="preserve"> (16*G18 - (D18*E18))/(16*F18 - D18^2)</f>
        <v>2.4101523055625025</v>
      </c>
    </row>
    <row r="21" spans="1:8" x14ac:dyDescent="0.25">
      <c r="D21" t="s">
        <v>16</v>
      </c>
      <c r="E21">
        <f xml:space="preserve"> (H18 - (G18*D18))/(16*F18 - D18^2)</f>
        <v>-2.5923215490203475</v>
      </c>
    </row>
    <row r="22" spans="1:8" x14ac:dyDescent="0.25">
      <c r="D22" t="s">
        <v>17</v>
      </c>
      <c r="E22">
        <f xml:space="preserve"> EXP(E21)</f>
        <v>7.4846079392030376E-2</v>
      </c>
    </row>
    <row r="24" spans="1:8" x14ac:dyDescent="0.25">
      <c r="B24" t="s">
        <v>18</v>
      </c>
    </row>
  </sheetData>
  <phoneticPr fontId="0" type="noConversion"/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Least-squares</vt:lpstr>
      <vt:lpstr>Scrap work</vt:lpstr>
      <vt:lpstr>Transformed Least-squares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abernathyz@winthrop.edu</dc:creator>
  <cp:lastModifiedBy>Windows User</cp:lastModifiedBy>
  <dcterms:created xsi:type="dcterms:W3CDTF">2012-02-01T19:18:11Z</dcterms:created>
  <dcterms:modified xsi:type="dcterms:W3CDTF">2019-02-05T03:38:31Z</dcterms:modified>
</cp:coreProperties>
</file>